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odent Behavior Core UC Davis\Database of normative mouse behavior scores\Files for PDF assembly July 2020\"/>
    </mc:Choice>
  </mc:AlternateContent>
  <xr:revisionPtr revIDLastSave="0" documentId="8_{24D6A439-B2A5-4296-81D8-C88E36D30A33}" xr6:coauthVersionLast="45" xr6:coauthVersionMax="45" xr10:uidLastSave="{00000000-0000-0000-0000-000000000000}"/>
  <bookViews>
    <workbookView xWindow="4035" yWindow="3540" windowWidth="21495" windowHeight="114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7" i="1" l="1"/>
  <c r="F248" i="1"/>
  <c r="F231" i="1"/>
  <c r="F230" i="1"/>
  <c r="F214" i="1"/>
  <c r="F213" i="1"/>
  <c r="F198" i="1"/>
  <c r="F197" i="1"/>
  <c r="F182" i="1" l="1"/>
  <c r="F181" i="1"/>
  <c r="F172" i="1"/>
  <c r="F171" i="1"/>
  <c r="F24" i="1"/>
  <c r="F23" i="1"/>
  <c r="F11" i="1"/>
  <c r="F10" i="1"/>
  <c r="F43" i="1"/>
  <c r="F44" i="1"/>
  <c r="F56" i="1"/>
  <c r="F57" i="1"/>
  <c r="F67" i="1"/>
  <c r="F66" i="1"/>
  <c r="F81" i="1"/>
  <c r="F82" i="1"/>
  <c r="F99" i="1"/>
  <c r="F100" i="1"/>
  <c r="F159" i="1" l="1"/>
  <c r="F154" i="1"/>
  <c r="F153" i="1"/>
  <c r="F149" i="1"/>
  <c r="F148" i="1"/>
  <c r="F147" i="1"/>
  <c r="F142" i="1"/>
  <c r="F134" i="1"/>
  <c r="F133" i="1"/>
  <c r="F161" i="1" l="1"/>
  <c r="F160" i="1"/>
  <c r="F125" i="1"/>
  <c r="F122" i="1"/>
  <c r="F120" i="1"/>
  <c r="F119" i="1"/>
  <c r="F116" i="1"/>
  <c r="F115" i="1"/>
  <c r="F114" i="1"/>
  <c r="F112" i="1"/>
  <c r="F110" i="1"/>
  <c r="F107" i="1"/>
  <c r="F106" i="1"/>
  <c r="F104" i="1"/>
  <c r="F103" i="1"/>
  <c r="F102" i="1"/>
  <c r="F130" i="1" l="1"/>
  <c r="F131" i="1"/>
</calcChain>
</file>

<file path=xl/sharedStrings.xml><?xml version="1.0" encoding="utf-8"?>
<sst xmlns="http://schemas.openxmlformats.org/spreadsheetml/2006/main" count="1156" uniqueCount="56">
  <si>
    <t>M</t>
  </si>
  <si>
    <t>WT</t>
  </si>
  <si>
    <t>Sex</t>
  </si>
  <si>
    <t>Group</t>
  </si>
  <si>
    <t>Chd8</t>
  </si>
  <si>
    <t>H2KbDb</t>
  </si>
  <si>
    <t>Grin2b</t>
  </si>
  <si>
    <t>5554</t>
  </si>
  <si>
    <t>Cntnap2</t>
  </si>
  <si>
    <t>B12_2</t>
  </si>
  <si>
    <t>B7_1</t>
  </si>
  <si>
    <t>B10_1</t>
  </si>
  <si>
    <t>B2_2</t>
  </si>
  <si>
    <t>B12_1</t>
  </si>
  <si>
    <t>B7_2</t>
  </si>
  <si>
    <t>B10_3</t>
  </si>
  <si>
    <t>B6 Saline</t>
  </si>
  <si>
    <t>Nord 2015</t>
  </si>
  <si>
    <t>McAllister 2016</t>
  </si>
  <si>
    <t>Project PI</t>
  </si>
  <si>
    <t>Mutation/ treatment</t>
  </si>
  <si>
    <t>Mouse</t>
  </si>
  <si>
    <t>Genetic Background</t>
  </si>
  <si>
    <t>Experimenter</t>
  </si>
  <si>
    <t>Crawley 2014-2015</t>
  </si>
  <si>
    <t>Silverman/Crawley</t>
  </si>
  <si>
    <t>Shank3B</t>
  </si>
  <si>
    <t>Segal 2016</t>
  </si>
  <si>
    <t>Pride</t>
  </si>
  <si>
    <t>F</t>
  </si>
  <si>
    <t>Arid1b</t>
  </si>
  <si>
    <t>Petkova</t>
  </si>
  <si>
    <t>Silverman 2018</t>
  </si>
  <si>
    <t>Scn1a</t>
  </si>
  <si>
    <t>Adhikari</t>
  </si>
  <si>
    <t>Nord 2018</t>
  </si>
  <si>
    <t>Kazdoba</t>
  </si>
  <si>
    <t>Crawley 2014</t>
  </si>
  <si>
    <t>Vehicle</t>
  </si>
  <si>
    <t>C57BL/6J</t>
  </si>
  <si>
    <t>C57BL/6N</t>
  </si>
  <si>
    <t>C57B/5NJ</t>
  </si>
  <si>
    <t>Mean</t>
  </si>
  <si>
    <t>Standard Error</t>
  </si>
  <si>
    <t>Self-Grooming Scores, Mouse Behavior Core, MIND Institute IDDRC, University of California, Davis</t>
  </si>
  <si>
    <t>Franzetti, Pride, Silverman, Crawley, 2020</t>
  </si>
  <si>
    <t>Ganaxolone</t>
  </si>
  <si>
    <r>
      <t>BTBR </t>
    </r>
    <r>
      <rPr>
        <i/>
        <sz val="11"/>
        <rFont val="Arial"/>
        <family val="2"/>
      </rPr>
      <t>T</t>
    </r>
    <r>
      <rPr>
        <vertAlign val="superscript"/>
        <sz val="11"/>
        <rFont val="Arial"/>
        <family val="2"/>
      </rPr>
      <t>+</t>
    </r>
    <r>
      <rPr>
        <i/>
        <sz val="11"/>
        <rFont val="Arial"/>
        <family val="2"/>
      </rPr>
      <t>Itpr3</t>
    </r>
    <r>
      <rPr>
        <i/>
        <vertAlign val="superscript"/>
        <sz val="11"/>
        <rFont val="Arial"/>
        <family val="2"/>
      </rPr>
      <t>tf</t>
    </r>
    <r>
      <rPr>
        <sz val="11"/>
        <rFont val="Arial"/>
        <family val="2"/>
      </rPr>
      <t>/J</t>
    </r>
  </si>
  <si>
    <t>BTBR T+Itpr3tf/J</t>
  </si>
  <si>
    <t>Gaboxadol 3 mg/kg</t>
  </si>
  <si>
    <t>Rhine</t>
  </si>
  <si>
    <t>Crawley 2018</t>
  </si>
  <si>
    <t>Gaboxadol 5 mg/kg</t>
  </si>
  <si>
    <t>C57BL/6J.C57BL/6N</t>
  </si>
  <si>
    <t xml:space="preserve">Grooming time </t>
  </si>
  <si>
    <t>Chenaux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</si>
</sst>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6"/>
      <color theme="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i/>
      <vertAlign val="superscript"/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940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D07E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7ABE8"/>
        <bgColor indexed="64"/>
      </patternFill>
    </fill>
    <fill>
      <patternFill patternType="solid">
        <fgColor rgb="FFFF6000"/>
        <bgColor indexed="64"/>
      </patternFill>
    </fill>
    <fill>
      <patternFill patternType="solid">
        <fgColor rgb="FF41F0AE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82">
    <xf numFmtId="0" fontId="0" fillId="0" borderId="0" xfId="0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4" fontId="3" fillId="0" borderId="11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2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14" fontId="3" fillId="0" borderId="9" xfId="0" applyNumberFormat="1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top"/>
    </xf>
    <xf numFmtId="0" fontId="3" fillId="0" borderId="16" xfId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top"/>
    </xf>
    <xf numFmtId="0" fontId="4" fillId="0" borderId="2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11" borderId="3" xfId="0" applyFill="1" applyBorder="1"/>
    <xf numFmtId="0" fontId="0" fillId="12" borderId="3" xfId="0" applyFill="1" applyBorder="1"/>
    <xf numFmtId="0" fontId="3" fillId="10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6" xfId="2" applyNumberFormat="1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6" xfId="2" applyNumberFormat="1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/>
    </xf>
    <xf numFmtId="2" fontId="4" fillId="0" borderId="0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2" fontId="4" fillId="0" borderId="4" xfId="2" applyNumberFormat="1" applyFont="1" applyFill="1" applyBorder="1" applyAlignment="1">
      <alignment horizontal="center"/>
    </xf>
    <xf numFmtId="2" fontId="4" fillId="0" borderId="2" xfId="2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0" fillId="13" borderId="3" xfId="0" applyFill="1" applyBorder="1"/>
    <xf numFmtId="0" fontId="0" fillId="14" borderId="3" xfId="0" applyFill="1" applyBorder="1"/>
    <xf numFmtId="0" fontId="0" fillId="15" borderId="3" xfId="0" applyFill="1" applyBorder="1"/>
    <xf numFmtId="0" fontId="0" fillId="16" borderId="3" xfId="0" applyFill="1" applyBorder="1"/>
    <xf numFmtId="14" fontId="3" fillId="0" borderId="20" xfId="0" applyNumberFormat="1" applyFont="1" applyFill="1" applyBorder="1" applyAlignment="1">
      <alignment horizontal="center"/>
    </xf>
    <xf numFmtId="2" fontId="4" fillId="0" borderId="6" xfId="2" applyNumberFormat="1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/>
    </xf>
    <xf numFmtId="2" fontId="4" fillId="0" borderId="8" xfId="2" applyNumberFormat="1" applyFont="1" applyFill="1" applyBorder="1" applyAlignment="1">
      <alignment horizontal="center"/>
    </xf>
    <xf numFmtId="2" fontId="4" fillId="0" borderId="9" xfId="2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</cellXfs>
  <cellStyles count="3">
    <cellStyle name="Good" xfId="2" builtinId="26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CCFF"/>
      <color rgb="FFFF7C80"/>
      <color rgb="FFCC00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1"/>
  <sheetViews>
    <sheetView tabSelected="1" zoomScaleNormal="100" workbookViewId="0">
      <pane ySplit="2" topLeftCell="A25" activePane="bottomLeft" state="frozen"/>
      <selection pane="bottomLeft" activeCell="K41" sqref="K41"/>
    </sheetView>
  </sheetViews>
  <sheetFormatPr defaultColWidth="9" defaultRowHeight="14.25" x14ac:dyDescent="0.2"/>
  <cols>
    <col min="1" max="1" width="12.5703125" style="4" customWidth="1"/>
    <col min="2" max="2" width="9.7109375" style="4" customWidth="1"/>
    <col min="3" max="3" width="22.140625" style="4" customWidth="1"/>
    <col min="4" max="4" width="21.7109375" style="4" customWidth="1"/>
    <col min="5" max="5" width="15.140625" style="4" customWidth="1"/>
    <col min="6" max="6" width="15" style="4" customWidth="1"/>
    <col min="7" max="7" width="18.140625" style="4" customWidth="1"/>
    <col min="8" max="8" width="22.42578125" style="4" customWidth="1"/>
    <col min="9" max="16384" width="9" style="4"/>
  </cols>
  <sheetData>
    <row r="1" spans="1:8" ht="21" thickBot="1" x14ac:dyDescent="0.35">
      <c r="A1" s="78" t="s">
        <v>44</v>
      </c>
      <c r="B1" s="79"/>
      <c r="C1" s="79"/>
      <c r="D1" s="79"/>
      <c r="E1" s="79"/>
      <c r="F1" s="79"/>
      <c r="G1" s="79"/>
      <c r="H1" s="80"/>
    </row>
    <row r="2" spans="1:8" ht="15" thickBot="1" x14ac:dyDescent="0.25">
      <c r="A2" s="5" t="s">
        <v>21</v>
      </c>
      <c r="B2" s="6" t="s">
        <v>2</v>
      </c>
      <c r="C2" s="6" t="s">
        <v>20</v>
      </c>
      <c r="D2" s="6" t="s">
        <v>22</v>
      </c>
      <c r="E2" s="6" t="s">
        <v>3</v>
      </c>
      <c r="F2" s="6" t="s">
        <v>54</v>
      </c>
      <c r="G2" s="6" t="s">
        <v>23</v>
      </c>
      <c r="H2" s="7" t="s">
        <v>19</v>
      </c>
    </row>
    <row r="3" spans="1:8" ht="15.95" customHeight="1" x14ac:dyDescent="0.2">
      <c r="A3" s="8" t="s">
        <v>9</v>
      </c>
      <c r="B3" s="9" t="s">
        <v>0</v>
      </c>
      <c r="C3" s="9" t="s">
        <v>16</v>
      </c>
      <c r="D3" s="9" t="s">
        <v>39</v>
      </c>
      <c r="E3" s="9" t="s">
        <v>1</v>
      </c>
      <c r="F3" s="9">
        <v>137</v>
      </c>
      <c r="G3" s="10"/>
      <c r="H3" s="11" t="s">
        <v>25</v>
      </c>
    </row>
    <row r="4" spans="1:8" ht="15.95" customHeight="1" x14ac:dyDescent="0.2">
      <c r="A4" s="12" t="s">
        <v>10</v>
      </c>
      <c r="B4" s="13" t="s">
        <v>0</v>
      </c>
      <c r="C4" s="13" t="s">
        <v>16</v>
      </c>
      <c r="D4" s="13" t="s">
        <v>39</v>
      </c>
      <c r="E4" s="13" t="s">
        <v>1</v>
      </c>
      <c r="F4" s="13">
        <v>105</v>
      </c>
      <c r="G4" s="14"/>
      <c r="H4" s="15" t="s">
        <v>25</v>
      </c>
    </row>
    <row r="5" spans="1:8" ht="15.95" customHeight="1" x14ac:dyDescent="0.2">
      <c r="A5" s="12" t="s">
        <v>11</v>
      </c>
      <c r="B5" s="13" t="s">
        <v>0</v>
      </c>
      <c r="C5" s="13" t="s">
        <v>16</v>
      </c>
      <c r="D5" s="13" t="s">
        <v>39</v>
      </c>
      <c r="E5" s="13" t="s">
        <v>1</v>
      </c>
      <c r="F5" s="13">
        <v>83</v>
      </c>
      <c r="G5" s="14"/>
      <c r="H5" s="15" t="s">
        <v>25</v>
      </c>
    </row>
    <row r="6" spans="1:8" ht="15.95" customHeight="1" x14ac:dyDescent="0.2">
      <c r="A6" s="12" t="s">
        <v>12</v>
      </c>
      <c r="B6" s="13" t="s">
        <v>0</v>
      </c>
      <c r="C6" s="13" t="s">
        <v>16</v>
      </c>
      <c r="D6" s="13" t="s">
        <v>39</v>
      </c>
      <c r="E6" s="13" t="s">
        <v>1</v>
      </c>
      <c r="F6" s="13">
        <v>67</v>
      </c>
      <c r="G6" s="14"/>
      <c r="H6" s="15" t="s">
        <v>25</v>
      </c>
    </row>
    <row r="7" spans="1:8" ht="15.95" customHeight="1" x14ac:dyDescent="0.2">
      <c r="A7" s="12" t="s">
        <v>13</v>
      </c>
      <c r="B7" s="13" t="s">
        <v>0</v>
      </c>
      <c r="C7" s="13" t="s">
        <v>16</v>
      </c>
      <c r="D7" s="13" t="s">
        <v>39</v>
      </c>
      <c r="E7" s="13" t="s">
        <v>1</v>
      </c>
      <c r="F7" s="13">
        <v>151</v>
      </c>
      <c r="G7" s="14"/>
      <c r="H7" s="15" t="s">
        <v>25</v>
      </c>
    </row>
    <row r="8" spans="1:8" ht="15.95" customHeight="1" x14ac:dyDescent="0.2">
      <c r="A8" s="12" t="s">
        <v>14</v>
      </c>
      <c r="B8" s="13" t="s">
        <v>0</v>
      </c>
      <c r="C8" s="13" t="s">
        <v>16</v>
      </c>
      <c r="D8" s="13" t="s">
        <v>39</v>
      </c>
      <c r="E8" s="13" t="s">
        <v>1</v>
      </c>
      <c r="F8" s="13">
        <v>141</v>
      </c>
      <c r="G8" s="14"/>
      <c r="H8" s="15" t="s">
        <v>25</v>
      </c>
    </row>
    <row r="9" spans="1:8" ht="15.95" customHeight="1" x14ac:dyDescent="0.2">
      <c r="A9" s="12" t="s">
        <v>15</v>
      </c>
      <c r="B9" s="13" t="s">
        <v>0</v>
      </c>
      <c r="C9" s="13" t="s">
        <v>16</v>
      </c>
      <c r="D9" s="13" t="s">
        <v>39</v>
      </c>
      <c r="E9" s="13" t="s">
        <v>1</v>
      </c>
      <c r="F9" s="13">
        <v>142</v>
      </c>
      <c r="G9" s="14"/>
      <c r="H9" s="15" t="s">
        <v>25</v>
      </c>
    </row>
    <row r="10" spans="1:8" ht="15.95" customHeight="1" thickBot="1" x14ac:dyDescent="0.25">
      <c r="A10" s="74" t="s">
        <v>42</v>
      </c>
      <c r="B10" s="75"/>
      <c r="C10" s="75"/>
      <c r="D10" s="1"/>
      <c r="E10" s="2"/>
      <c r="F10" s="1">
        <f>AVERAGE(F3:F9)</f>
        <v>118</v>
      </c>
      <c r="G10" s="13"/>
      <c r="H10" s="15"/>
    </row>
    <row r="11" spans="1:8" ht="15.95" customHeight="1" thickBot="1" x14ac:dyDescent="0.25">
      <c r="A11" s="76" t="s">
        <v>43</v>
      </c>
      <c r="B11" s="77"/>
      <c r="C11" s="77"/>
      <c r="D11" s="3"/>
      <c r="E11" s="52"/>
      <c r="F11" s="3">
        <f>STDEV(F3:F9)/SQRT(7)</f>
        <v>12.488089563755578</v>
      </c>
      <c r="G11" s="16"/>
      <c r="H11" s="51"/>
    </row>
    <row r="12" spans="1:8" ht="15.95" customHeight="1" thickBot="1" x14ac:dyDescent="0.25"/>
    <row r="13" spans="1:8" ht="15.95" customHeight="1" x14ac:dyDescent="0.2">
      <c r="A13" s="17">
        <v>11728</v>
      </c>
      <c r="B13" s="18" t="s">
        <v>0</v>
      </c>
      <c r="C13" s="18" t="s">
        <v>6</v>
      </c>
      <c r="D13" s="18" t="s">
        <v>39</v>
      </c>
      <c r="E13" s="18" t="s">
        <v>1</v>
      </c>
      <c r="F13" s="18">
        <v>270</v>
      </c>
      <c r="G13" s="19"/>
      <c r="H13" s="20" t="s">
        <v>24</v>
      </c>
    </row>
    <row r="14" spans="1:8" ht="15.95" customHeight="1" x14ac:dyDescent="0.2">
      <c r="A14" s="12">
        <v>11735</v>
      </c>
      <c r="B14" s="13" t="s">
        <v>0</v>
      </c>
      <c r="C14" s="13" t="s">
        <v>6</v>
      </c>
      <c r="D14" s="13" t="s">
        <v>39</v>
      </c>
      <c r="E14" s="13" t="s">
        <v>1</v>
      </c>
      <c r="F14" s="13">
        <v>81.599999999999994</v>
      </c>
      <c r="G14" s="14"/>
      <c r="H14" s="15" t="s">
        <v>24</v>
      </c>
    </row>
    <row r="15" spans="1:8" ht="15.95" customHeight="1" x14ac:dyDescent="0.2">
      <c r="A15" s="12">
        <v>11737</v>
      </c>
      <c r="B15" s="13" t="s">
        <v>0</v>
      </c>
      <c r="C15" s="13" t="s">
        <v>6</v>
      </c>
      <c r="D15" s="13" t="s">
        <v>39</v>
      </c>
      <c r="E15" s="13" t="s">
        <v>1</v>
      </c>
      <c r="F15" s="13">
        <v>17.8</v>
      </c>
      <c r="G15" s="14"/>
      <c r="H15" s="15" t="s">
        <v>24</v>
      </c>
    </row>
    <row r="16" spans="1:8" ht="15.95" customHeight="1" x14ac:dyDescent="0.2">
      <c r="A16" s="12">
        <v>11738</v>
      </c>
      <c r="B16" s="13" t="s">
        <v>0</v>
      </c>
      <c r="C16" s="13" t="s">
        <v>6</v>
      </c>
      <c r="D16" s="13" t="s">
        <v>39</v>
      </c>
      <c r="E16" s="13" t="s">
        <v>1</v>
      </c>
      <c r="F16" s="13">
        <v>106</v>
      </c>
      <c r="G16" s="14"/>
      <c r="H16" s="15" t="s">
        <v>24</v>
      </c>
    </row>
    <row r="17" spans="1:8" ht="15.95" customHeight="1" x14ac:dyDescent="0.2">
      <c r="A17" s="12">
        <v>11843</v>
      </c>
      <c r="B17" s="13" t="s">
        <v>0</v>
      </c>
      <c r="C17" s="13" t="s">
        <v>6</v>
      </c>
      <c r="D17" s="13" t="s">
        <v>39</v>
      </c>
      <c r="E17" s="13" t="s">
        <v>1</v>
      </c>
      <c r="F17" s="13">
        <v>138</v>
      </c>
      <c r="G17" s="14"/>
      <c r="H17" s="15" t="s">
        <v>24</v>
      </c>
    </row>
    <row r="18" spans="1:8" ht="15.95" customHeight="1" x14ac:dyDescent="0.2">
      <c r="A18" s="12">
        <v>11844</v>
      </c>
      <c r="B18" s="13" t="s">
        <v>0</v>
      </c>
      <c r="C18" s="13" t="s">
        <v>6</v>
      </c>
      <c r="D18" s="13" t="s">
        <v>39</v>
      </c>
      <c r="E18" s="13" t="s">
        <v>1</v>
      </c>
      <c r="F18" s="13">
        <v>176</v>
      </c>
      <c r="G18" s="14"/>
      <c r="H18" s="15" t="s">
        <v>24</v>
      </c>
    </row>
    <row r="19" spans="1:8" ht="15.95" customHeight="1" x14ac:dyDescent="0.2">
      <c r="A19" s="12">
        <v>11845</v>
      </c>
      <c r="B19" s="13" t="s">
        <v>0</v>
      </c>
      <c r="C19" s="13" t="s">
        <v>6</v>
      </c>
      <c r="D19" s="13" t="s">
        <v>39</v>
      </c>
      <c r="E19" s="13" t="s">
        <v>1</v>
      </c>
      <c r="F19" s="13">
        <v>76.599999999999994</v>
      </c>
      <c r="G19" s="14"/>
      <c r="H19" s="15" t="s">
        <v>24</v>
      </c>
    </row>
    <row r="20" spans="1:8" ht="15.95" customHeight="1" x14ac:dyDescent="0.2">
      <c r="A20" s="12">
        <v>11853</v>
      </c>
      <c r="B20" s="13" t="s">
        <v>0</v>
      </c>
      <c r="C20" s="13" t="s">
        <v>6</v>
      </c>
      <c r="D20" s="13" t="s">
        <v>39</v>
      </c>
      <c r="E20" s="13" t="s">
        <v>1</v>
      </c>
      <c r="F20" s="13">
        <v>61</v>
      </c>
      <c r="G20" s="14"/>
      <c r="H20" s="15" t="s">
        <v>24</v>
      </c>
    </row>
    <row r="21" spans="1:8" ht="15.95" customHeight="1" x14ac:dyDescent="0.2">
      <c r="A21" s="12">
        <v>11855</v>
      </c>
      <c r="B21" s="13" t="s">
        <v>0</v>
      </c>
      <c r="C21" s="13" t="s">
        <v>6</v>
      </c>
      <c r="D21" s="13" t="s">
        <v>39</v>
      </c>
      <c r="E21" s="13" t="s">
        <v>1</v>
      </c>
      <c r="F21" s="13">
        <v>45.7</v>
      </c>
      <c r="G21" s="14"/>
      <c r="H21" s="15" t="s">
        <v>24</v>
      </c>
    </row>
    <row r="22" spans="1:8" ht="15.95" customHeight="1" x14ac:dyDescent="0.2">
      <c r="A22" s="12">
        <v>11856</v>
      </c>
      <c r="B22" s="13" t="s">
        <v>0</v>
      </c>
      <c r="C22" s="13" t="s">
        <v>6</v>
      </c>
      <c r="D22" s="13" t="s">
        <v>39</v>
      </c>
      <c r="E22" s="13" t="s">
        <v>1</v>
      </c>
      <c r="F22" s="13">
        <v>84.6</v>
      </c>
      <c r="G22" s="14"/>
      <c r="H22" s="15" t="s">
        <v>24</v>
      </c>
    </row>
    <row r="23" spans="1:8" ht="15.95" customHeight="1" thickBot="1" x14ac:dyDescent="0.25">
      <c r="A23" s="74" t="s">
        <v>42</v>
      </c>
      <c r="B23" s="75"/>
      <c r="C23" s="75"/>
      <c r="D23" s="1"/>
      <c r="E23" s="2"/>
      <c r="F23" s="1">
        <f>AVERAGE(F13:F22)</f>
        <v>105.73000000000002</v>
      </c>
      <c r="G23" s="21"/>
      <c r="H23" s="15"/>
    </row>
    <row r="24" spans="1:8" ht="15.95" customHeight="1" thickBot="1" x14ac:dyDescent="0.25">
      <c r="A24" s="76" t="s">
        <v>43</v>
      </c>
      <c r="B24" s="77"/>
      <c r="C24" s="77"/>
      <c r="D24" s="3"/>
      <c r="E24" s="52"/>
      <c r="F24" s="3">
        <f>STDEV(F13:F22)/SQRT(10)</f>
        <v>23.136618642797</v>
      </c>
      <c r="G24" s="22"/>
      <c r="H24" s="50"/>
    </row>
    <row r="25" spans="1:8" ht="15.95" customHeight="1" thickBot="1" x14ac:dyDescent="0.25">
      <c r="A25" s="23"/>
      <c r="B25" s="23"/>
      <c r="C25" s="23"/>
      <c r="D25" s="23"/>
      <c r="E25" s="23"/>
      <c r="F25" s="23"/>
      <c r="G25" s="23"/>
    </row>
    <row r="26" spans="1:8" ht="15.95" customHeight="1" x14ac:dyDescent="0.2">
      <c r="A26" s="17">
        <v>1</v>
      </c>
      <c r="B26" s="24" t="s">
        <v>0</v>
      </c>
      <c r="C26" s="18" t="s">
        <v>5</v>
      </c>
      <c r="D26" s="24" t="s">
        <v>53</v>
      </c>
      <c r="E26" s="24" t="s">
        <v>1</v>
      </c>
      <c r="F26" s="18">
        <v>156</v>
      </c>
      <c r="G26" s="19" t="s">
        <v>55</v>
      </c>
      <c r="H26" s="20" t="s">
        <v>18</v>
      </c>
    </row>
    <row r="27" spans="1:8" ht="15.95" customHeight="1" x14ac:dyDescent="0.2">
      <c r="A27" s="12">
        <v>3</v>
      </c>
      <c r="B27" s="25" t="s">
        <v>0</v>
      </c>
      <c r="C27" s="13" t="s">
        <v>5</v>
      </c>
      <c r="D27" s="62" t="s">
        <v>53</v>
      </c>
      <c r="E27" s="25" t="s">
        <v>1</v>
      </c>
      <c r="F27" s="13">
        <v>124</v>
      </c>
      <c r="G27" s="14" t="s">
        <v>55</v>
      </c>
      <c r="H27" s="15" t="s">
        <v>18</v>
      </c>
    </row>
    <row r="28" spans="1:8" ht="15.95" customHeight="1" x14ac:dyDescent="0.2">
      <c r="A28" s="12">
        <v>4</v>
      </c>
      <c r="B28" s="25" t="s">
        <v>0</v>
      </c>
      <c r="C28" s="13" t="s">
        <v>5</v>
      </c>
      <c r="D28" s="62" t="s">
        <v>53</v>
      </c>
      <c r="E28" s="25" t="s">
        <v>1</v>
      </c>
      <c r="F28" s="13">
        <v>23.8</v>
      </c>
      <c r="G28" s="14" t="s">
        <v>55</v>
      </c>
      <c r="H28" s="15" t="s">
        <v>18</v>
      </c>
    </row>
    <row r="29" spans="1:8" ht="15.95" customHeight="1" x14ac:dyDescent="0.2">
      <c r="A29" s="12">
        <v>5</v>
      </c>
      <c r="B29" s="25" t="s">
        <v>0</v>
      </c>
      <c r="C29" s="13" t="s">
        <v>5</v>
      </c>
      <c r="D29" s="62" t="s">
        <v>53</v>
      </c>
      <c r="E29" s="25" t="s">
        <v>1</v>
      </c>
      <c r="F29" s="13">
        <v>83.4</v>
      </c>
      <c r="G29" s="14" t="s">
        <v>55</v>
      </c>
      <c r="H29" s="15" t="s">
        <v>18</v>
      </c>
    </row>
    <row r="30" spans="1:8" ht="15.95" customHeight="1" x14ac:dyDescent="0.2">
      <c r="A30" s="12">
        <v>6</v>
      </c>
      <c r="B30" s="25" t="s">
        <v>0</v>
      </c>
      <c r="C30" s="13" t="s">
        <v>5</v>
      </c>
      <c r="D30" s="62" t="s">
        <v>53</v>
      </c>
      <c r="E30" s="25" t="s">
        <v>1</v>
      </c>
      <c r="F30" s="13">
        <v>57.6</v>
      </c>
      <c r="G30" s="14" t="s">
        <v>55</v>
      </c>
      <c r="H30" s="15" t="s">
        <v>18</v>
      </c>
    </row>
    <row r="31" spans="1:8" ht="15.95" customHeight="1" x14ac:dyDescent="0.2">
      <c r="A31" s="12">
        <v>17</v>
      </c>
      <c r="B31" s="25" t="s">
        <v>0</v>
      </c>
      <c r="C31" s="13" t="s">
        <v>5</v>
      </c>
      <c r="D31" s="62" t="s">
        <v>53</v>
      </c>
      <c r="E31" s="25" t="s">
        <v>1</v>
      </c>
      <c r="F31" s="13">
        <v>5.4</v>
      </c>
      <c r="G31" s="14" t="s">
        <v>55</v>
      </c>
      <c r="H31" s="15" t="s">
        <v>18</v>
      </c>
    </row>
    <row r="32" spans="1:8" ht="15.95" customHeight="1" x14ac:dyDescent="0.2">
      <c r="A32" s="12">
        <v>21</v>
      </c>
      <c r="B32" s="25" t="s">
        <v>0</v>
      </c>
      <c r="C32" s="13" t="s">
        <v>5</v>
      </c>
      <c r="D32" s="62" t="s">
        <v>53</v>
      </c>
      <c r="E32" s="25" t="s">
        <v>1</v>
      </c>
      <c r="F32" s="13">
        <v>127.8</v>
      </c>
      <c r="G32" s="14" t="s">
        <v>55</v>
      </c>
      <c r="H32" s="15" t="s">
        <v>18</v>
      </c>
    </row>
    <row r="33" spans="1:8" ht="15.95" customHeight="1" x14ac:dyDescent="0.2">
      <c r="A33" s="12">
        <v>37</v>
      </c>
      <c r="B33" s="25" t="s">
        <v>0</v>
      </c>
      <c r="C33" s="13" t="s">
        <v>5</v>
      </c>
      <c r="D33" s="62" t="s">
        <v>53</v>
      </c>
      <c r="E33" s="25" t="s">
        <v>1</v>
      </c>
      <c r="F33" s="13">
        <v>73</v>
      </c>
      <c r="G33" s="14" t="s">
        <v>55</v>
      </c>
      <c r="H33" s="15" t="s">
        <v>18</v>
      </c>
    </row>
    <row r="34" spans="1:8" ht="15.95" customHeight="1" x14ac:dyDescent="0.2">
      <c r="A34" s="12">
        <v>40</v>
      </c>
      <c r="B34" s="25" t="s">
        <v>0</v>
      </c>
      <c r="C34" s="13" t="s">
        <v>5</v>
      </c>
      <c r="D34" s="62" t="s">
        <v>53</v>
      </c>
      <c r="E34" s="25" t="s">
        <v>1</v>
      </c>
      <c r="F34" s="13">
        <v>165</v>
      </c>
      <c r="G34" s="14" t="s">
        <v>55</v>
      </c>
      <c r="H34" s="15" t="s">
        <v>18</v>
      </c>
    </row>
    <row r="35" spans="1:8" ht="15.95" customHeight="1" x14ac:dyDescent="0.2">
      <c r="A35" s="12">
        <v>41</v>
      </c>
      <c r="B35" s="25" t="s">
        <v>0</v>
      </c>
      <c r="C35" s="13" t="s">
        <v>5</v>
      </c>
      <c r="D35" s="62" t="s">
        <v>53</v>
      </c>
      <c r="E35" s="25" t="s">
        <v>1</v>
      </c>
      <c r="F35" s="13">
        <v>244</v>
      </c>
      <c r="G35" s="14" t="s">
        <v>55</v>
      </c>
      <c r="H35" s="15" t="s">
        <v>18</v>
      </c>
    </row>
    <row r="36" spans="1:8" ht="15.95" customHeight="1" x14ac:dyDescent="0.2">
      <c r="A36" s="12">
        <v>43</v>
      </c>
      <c r="B36" s="25" t="s">
        <v>0</v>
      </c>
      <c r="C36" s="13" t="s">
        <v>5</v>
      </c>
      <c r="D36" s="62" t="s">
        <v>53</v>
      </c>
      <c r="E36" s="25" t="s">
        <v>1</v>
      </c>
      <c r="F36" s="13">
        <v>78</v>
      </c>
      <c r="G36" s="14" t="s">
        <v>55</v>
      </c>
      <c r="H36" s="15" t="s">
        <v>18</v>
      </c>
    </row>
    <row r="37" spans="1:8" ht="15.95" customHeight="1" x14ac:dyDescent="0.2">
      <c r="A37" s="12">
        <v>44</v>
      </c>
      <c r="B37" s="25" t="s">
        <v>0</v>
      </c>
      <c r="C37" s="13" t="s">
        <v>5</v>
      </c>
      <c r="D37" s="62" t="s">
        <v>53</v>
      </c>
      <c r="E37" s="25" t="s">
        <v>1</v>
      </c>
      <c r="F37" s="13">
        <v>109</v>
      </c>
      <c r="G37" s="14" t="s">
        <v>55</v>
      </c>
      <c r="H37" s="15" t="s">
        <v>18</v>
      </c>
    </row>
    <row r="38" spans="1:8" ht="15.95" customHeight="1" x14ac:dyDescent="0.2">
      <c r="A38" s="12">
        <v>59</v>
      </c>
      <c r="B38" s="25" t="s">
        <v>0</v>
      </c>
      <c r="C38" s="13" t="s">
        <v>5</v>
      </c>
      <c r="D38" s="62" t="s">
        <v>53</v>
      </c>
      <c r="E38" s="25" t="s">
        <v>1</v>
      </c>
      <c r="F38" s="13">
        <v>64</v>
      </c>
      <c r="G38" s="14" t="s">
        <v>55</v>
      </c>
      <c r="H38" s="15" t="s">
        <v>18</v>
      </c>
    </row>
    <row r="39" spans="1:8" ht="15.95" customHeight="1" x14ac:dyDescent="0.2">
      <c r="A39" s="12">
        <v>61</v>
      </c>
      <c r="B39" s="25" t="s">
        <v>0</v>
      </c>
      <c r="C39" s="13" t="s">
        <v>5</v>
      </c>
      <c r="D39" s="62" t="s">
        <v>53</v>
      </c>
      <c r="E39" s="25" t="s">
        <v>1</v>
      </c>
      <c r="F39" s="13">
        <v>132</v>
      </c>
      <c r="G39" s="14" t="s">
        <v>55</v>
      </c>
      <c r="H39" s="15" t="s">
        <v>18</v>
      </c>
    </row>
    <row r="40" spans="1:8" ht="15.95" customHeight="1" x14ac:dyDescent="0.2">
      <c r="A40" s="12">
        <v>64</v>
      </c>
      <c r="B40" s="25" t="s">
        <v>0</v>
      </c>
      <c r="C40" s="13" t="s">
        <v>5</v>
      </c>
      <c r="D40" s="62" t="s">
        <v>53</v>
      </c>
      <c r="E40" s="25" t="s">
        <v>1</v>
      </c>
      <c r="F40" s="13">
        <v>167</v>
      </c>
      <c r="G40" s="14" t="s">
        <v>55</v>
      </c>
      <c r="H40" s="15" t="s">
        <v>18</v>
      </c>
    </row>
    <row r="41" spans="1:8" ht="15.95" customHeight="1" x14ac:dyDescent="0.2">
      <c r="A41" s="12">
        <v>77</v>
      </c>
      <c r="B41" s="25" t="s">
        <v>0</v>
      </c>
      <c r="C41" s="13" t="s">
        <v>5</v>
      </c>
      <c r="D41" s="62" t="s">
        <v>53</v>
      </c>
      <c r="E41" s="25" t="s">
        <v>1</v>
      </c>
      <c r="F41" s="13">
        <v>131</v>
      </c>
      <c r="G41" s="14" t="s">
        <v>55</v>
      </c>
      <c r="H41" s="15" t="s">
        <v>18</v>
      </c>
    </row>
    <row r="42" spans="1:8" ht="15.95" customHeight="1" x14ac:dyDescent="0.2">
      <c r="A42" s="12">
        <v>80</v>
      </c>
      <c r="B42" s="25" t="s">
        <v>0</v>
      </c>
      <c r="C42" s="13" t="s">
        <v>5</v>
      </c>
      <c r="D42" s="62" t="s">
        <v>53</v>
      </c>
      <c r="E42" s="25" t="s">
        <v>1</v>
      </c>
      <c r="F42" s="13">
        <v>89</v>
      </c>
      <c r="G42" s="14" t="s">
        <v>55</v>
      </c>
      <c r="H42" s="15" t="s">
        <v>18</v>
      </c>
    </row>
    <row r="43" spans="1:8" ht="15.95" customHeight="1" thickBot="1" x14ac:dyDescent="0.25">
      <c r="A43" s="74" t="s">
        <v>42</v>
      </c>
      <c r="B43" s="75"/>
      <c r="C43" s="75"/>
      <c r="D43" s="1"/>
      <c r="E43" s="2"/>
      <c r="F43" s="1">
        <f>AVERAGE(F26:F42)</f>
        <v>107.64705882352941</v>
      </c>
      <c r="G43" s="14"/>
      <c r="H43" s="68"/>
    </row>
    <row r="44" spans="1:8" ht="15.95" customHeight="1" thickBot="1" x14ac:dyDescent="0.25">
      <c r="A44" s="76" t="s">
        <v>43</v>
      </c>
      <c r="B44" s="77"/>
      <c r="C44" s="77"/>
      <c r="D44" s="3"/>
      <c r="E44" s="52"/>
      <c r="F44" s="3">
        <f>STDEV(F26:F42)/SQRT(17)</f>
        <v>14.150665432407438</v>
      </c>
      <c r="G44" s="73"/>
      <c r="H44" s="49"/>
    </row>
    <row r="45" spans="1:8" ht="15.95" customHeight="1" thickBot="1" x14ac:dyDescent="0.25">
      <c r="B45" s="33"/>
      <c r="D45" s="33"/>
      <c r="E45" s="33"/>
      <c r="G45" s="27"/>
    </row>
    <row r="46" spans="1:8" ht="15.95" customHeight="1" x14ac:dyDescent="0.2">
      <c r="A46" s="17">
        <v>11</v>
      </c>
      <c r="B46" s="24" t="s">
        <v>0</v>
      </c>
      <c r="C46" s="18" t="s">
        <v>4</v>
      </c>
      <c r="D46" s="18" t="s">
        <v>40</v>
      </c>
      <c r="E46" s="24" t="s">
        <v>1</v>
      </c>
      <c r="F46" s="18">
        <v>118.4</v>
      </c>
      <c r="G46" s="19"/>
      <c r="H46" s="20" t="s">
        <v>17</v>
      </c>
    </row>
    <row r="47" spans="1:8" ht="15.95" customHeight="1" x14ac:dyDescent="0.2">
      <c r="A47" s="12">
        <v>15</v>
      </c>
      <c r="B47" s="25" t="s">
        <v>0</v>
      </c>
      <c r="C47" s="13" t="s">
        <v>4</v>
      </c>
      <c r="D47" s="13" t="s">
        <v>40</v>
      </c>
      <c r="E47" s="25" t="s">
        <v>1</v>
      </c>
      <c r="F47" s="13">
        <v>35.4</v>
      </c>
      <c r="G47" s="14"/>
      <c r="H47" s="15" t="s">
        <v>17</v>
      </c>
    </row>
    <row r="48" spans="1:8" ht="15.95" customHeight="1" x14ac:dyDescent="0.2">
      <c r="A48" s="12">
        <v>16</v>
      </c>
      <c r="B48" s="25" t="s">
        <v>0</v>
      </c>
      <c r="C48" s="13" t="s">
        <v>4</v>
      </c>
      <c r="D48" s="13" t="s">
        <v>40</v>
      </c>
      <c r="E48" s="25" t="s">
        <v>1</v>
      </c>
      <c r="F48" s="13">
        <v>166.9</v>
      </c>
      <c r="G48" s="14"/>
      <c r="H48" s="15" t="s">
        <v>17</v>
      </c>
    </row>
    <row r="49" spans="1:8" ht="15.95" customHeight="1" x14ac:dyDescent="0.2">
      <c r="A49" s="12">
        <v>23</v>
      </c>
      <c r="B49" s="25" t="s">
        <v>0</v>
      </c>
      <c r="C49" s="13" t="s">
        <v>4</v>
      </c>
      <c r="D49" s="13" t="s">
        <v>40</v>
      </c>
      <c r="E49" s="25" t="s">
        <v>1</v>
      </c>
      <c r="F49" s="13">
        <v>21.6</v>
      </c>
      <c r="G49" s="14"/>
      <c r="H49" s="15" t="s">
        <v>17</v>
      </c>
    </row>
    <row r="50" spans="1:8" ht="15.95" customHeight="1" x14ac:dyDescent="0.2">
      <c r="A50" s="12">
        <v>24</v>
      </c>
      <c r="B50" s="25" t="s">
        <v>0</v>
      </c>
      <c r="C50" s="13" t="s">
        <v>4</v>
      </c>
      <c r="D50" s="13" t="s">
        <v>40</v>
      </c>
      <c r="E50" s="25" t="s">
        <v>1</v>
      </c>
      <c r="F50" s="13">
        <v>172.7</v>
      </c>
      <c r="G50" s="14"/>
      <c r="H50" s="15" t="s">
        <v>17</v>
      </c>
    </row>
    <row r="51" spans="1:8" ht="15.95" customHeight="1" x14ac:dyDescent="0.2">
      <c r="A51" s="12">
        <v>25</v>
      </c>
      <c r="B51" s="25" t="s">
        <v>0</v>
      </c>
      <c r="C51" s="13" t="s">
        <v>4</v>
      </c>
      <c r="D51" s="13" t="s">
        <v>40</v>
      </c>
      <c r="E51" s="25" t="s">
        <v>1</v>
      </c>
      <c r="F51" s="13">
        <v>139.5</v>
      </c>
      <c r="G51" s="14"/>
      <c r="H51" s="15" t="s">
        <v>17</v>
      </c>
    </row>
    <row r="52" spans="1:8" ht="15.95" customHeight="1" x14ac:dyDescent="0.2">
      <c r="A52" s="12">
        <v>34</v>
      </c>
      <c r="B52" s="25" t="s">
        <v>0</v>
      </c>
      <c r="C52" s="13" t="s">
        <v>4</v>
      </c>
      <c r="D52" s="13" t="s">
        <v>40</v>
      </c>
      <c r="E52" s="25" t="s">
        <v>1</v>
      </c>
      <c r="F52" s="13">
        <v>13.2</v>
      </c>
      <c r="G52" s="14"/>
      <c r="H52" s="15" t="s">
        <v>17</v>
      </c>
    </row>
    <row r="53" spans="1:8" ht="15.95" customHeight="1" x14ac:dyDescent="0.2">
      <c r="A53" s="12">
        <v>36</v>
      </c>
      <c r="B53" s="25" t="s">
        <v>0</v>
      </c>
      <c r="C53" s="13" t="s">
        <v>4</v>
      </c>
      <c r="D53" s="13" t="s">
        <v>40</v>
      </c>
      <c r="E53" s="25" t="s">
        <v>1</v>
      </c>
      <c r="F53" s="13">
        <v>21.9</v>
      </c>
      <c r="G53" s="14"/>
      <c r="H53" s="15" t="s">
        <v>17</v>
      </c>
    </row>
    <row r="54" spans="1:8" ht="15.95" customHeight="1" x14ac:dyDescent="0.2">
      <c r="A54" s="12">
        <v>47</v>
      </c>
      <c r="B54" s="25" t="s">
        <v>0</v>
      </c>
      <c r="C54" s="13" t="s">
        <v>4</v>
      </c>
      <c r="D54" s="13" t="s">
        <v>40</v>
      </c>
      <c r="E54" s="25" t="s">
        <v>1</v>
      </c>
      <c r="F54" s="13">
        <v>42.7</v>
      </c>
      <c r="G54" s="14"/>
      <c r="H54" s="15" t="s">
        <v>17</v>
      </c>
    </row>
    <row r="55" spans="1:8" ht="15.95" customHeight="1" x14ac:dyDescent="0.2">
      <c r="A55" s="12">
        <v>48</v>
      </c>
      <c r="B55" s="25" t="s">
        <v>0</v>
      </c>
      <c r="C55" s="13" t="s">
        <v>4</v>
      </c>
      <c r="D55" s="13" t="s">
        <v>40</v>
      </c>
      <c r="E55" s="25" t="s">
        <v>1</v>
      </c>
      <c r="F55" s="13">
        <v>131.6</v>
      </c>
      <c r="G55" s="14"/>
      <c r="H55" s="15" t="s">
        <v>17</v>
      </c>
    </row>
    <row r="56" spans="1:8" ht="15.95" customHeight="1" thickBot="1" x14ac:dyDescent="0.25">
      <c r="A56" s="74" t="s">
        <v>42</v>
      </c>
      <c r="B56" s="75"/>
      <c r="C56" s="75"/>
      <c r="D56" s="1"/>
      <c r="E56" s="2"/>
      <c r="F56" s="1">
        <f>AVERAGE(F46:F55)</f>
        <v>86.390000000000015</v>
      </c>
      <c r="G56" s="14"/>
      <c r="H56" s="15"/>
    </row>
    <row r="57" spans="1:8" ht="15.95" customHeight="1" thickBot="1" x14ac:dyDescent="0.25">
      <c r="A57" s="76" t="s">
        <v>43</v>
      </c>
      <c r="B57" s="77"/>
      <c r="C57" s="77"/>
      <c r="D57" s="3"/>
      <c r="E57" s="52"/>
      <c r="F57" s="3">
        <f>STDEV(F46:F55)/SQRT(10)</f>
        <v>20.559617646682472</v>
      </c>
      <c r="G57" s="26"/>
      <c r="H57" s="47"/>
    </row>
    <row r="58" spans="1:8" ht="15.95" customHeight="1" thickBot="1" x14ac:dyDescent="0.25">
      <c r="B58" s="28"/>
      <c r="D58" s="28"/>
      <c r="E58" s="28"/>
      <c r="G58" s="27"/>
    </row>
    <row r="59" spans="1:8" ht="15.95" customHeight="1" x14ac:dyDescent="0.2">
      <c r="A59" s="36">
        <v>5465</v>
      </c>
      <c r="B59" s="37" t="s">
        <v>0</v>
      </c>
      <c r="C59" s="18" t="s">
        <v>8</v>
      </c>
      <c r="D59" s="18" t="s">
        <v>39</v>
      </c>
      <c r="E59" s="37" t="s">
        <v>1</v>
      </c>
      <c r="F59" s="38">
        <v>153</v>
      </c>
      <c r="G59" s="19"/>
      <c r="H59" s="20" t="s">
        <v>24</v>
      </c>
    </row>
    <row r="60" spans="1:8" ht="15.95" customHeight="1" x14ac:dyDescent="0.2">
      <c r="A60" s="39">
        <v>5486</v>
      </c>
      <c r="B60" s="34" t="s">
        <v>0</v>
      </c>
      <c r="C60" s="13" t="s">
        <v>8</v>
      </c>
      <c r="D60" s="13" t="s">
        <v>39</v>
      </c>
      <c r="E60" s="34" t="s">
        <v>1</v>
      </c>
      <c r="F60" s="35">
        <v>154</v>
      </c>
      <c r="G60" s="14"/>
      <c r="H60" s="15" t="s">
        <v>24</v>
      </c>
    </row>
    <row r="61" spans="1:8" ht="15.95" customHeight="1" x14ac:dyDescent="0.2">
      <c r="A61" s="39">
        <v>5531</v>
      </c>
      <c r="B61" s="34" t="s">
        <v>0</v>
      </c>
      <c r="C61" s="13" t="s">
        <v>8</v>
      </c>
      <c r="D61" s="13" t="s">
        <v>39</v>
      </c>
      <c r="E61" s="34" t="s">
        <v>1</v>
      </c>
      <c r="F61" s="35">
        <v>100</v>
      </c>
      <c r="G61" s="14"/>
      <c r="H61" s="15" t="s">
        <v>24</v>
      </c>
    </row>
    <row r="62" spans="1:8" ht="15.95" customHeight="1" x14ac:dyDescent="0.2">
      <c r="A62" s="39">
        <v>5533</v>
      </c>
      <c r="B62" s="34" t="s">
        <v>0</v>
      </c>
      <c r="C62" s="13" t="s">
        <v>8</v>
      </c>
      <c r="D62" s="13" t="s">
        <v>39</v>
      </c>
      <c r="E62" s="34" t="s">
        <v>1</v>
      </c>
      <c r="F62" s="35">
        <v>11</v>
      </c>
      <c r="G62" s="14"/>
      <c r="H62" s="15" t="s">
        <v>24</v>
      </c>
    </row>
    <row r="63" spans="1:8" ht="15.95" customHeight="1" x14ac:dyDescent="0.2">
      <c r="A63" s="39">
        <v>5534</v>
      </c>
      <c r="B63" s="34" t="s">
        <v>0</v>
      </c>
      <c r="C63" s="13" t="s">
        <v>8</v>
      </c>
      <c r="D63" s="13" t="s">
        <v>39</v>
      </c>
      <c r="E63" s="34" t="s">
        <v>1</v>
      </c>
      <c r="F63" s="35">
        <v>111</v>
      </c>
      <c r="G63" s="14"/>
      <c r="H63" s="15" t="s">
        <v>24</v>
      </c>
    </row>
    <row r="64" spans="1:8" ht="15.95" customHeight="1" x14ac:dyDescent="0.2">
      <c r="A64" s="39">
        <v>5561</v>
      </c>
      <c r="B64" s="34" t="s">
        <v>0</v>
      </c>
      <c r="C64" s="13" t="s">
        <v>8</v>
      </c>
      <c r="D64" s="13" t="s">
        <v>39</v>
      </c>
      <c r="E64" s="34" t="s">
        <v>1</v>
      </c>
      <c r="F64" s="35">
        <v>30</v>
      </c>
      <c r="G64" s="14"/>
      <c r="H64" s="15" t="s">
        <v>24</v>
      </c>
    </row>
    <row r="65" spans="1:8" ht="15.95" customHeight="1" x14ac:dyDescent="0.2">
      <c r="A65" s="39" t="s">
        <v>7</v>
      </c>
      <c r="B65" s="34" t="s">
        <v>0</v>
      </c>
      <c r="C65" s="13" t="s">
        <v>8</v>
      </c>
      <c r="D65" s="13" t="s">
        <v>39</v>
      </c>
      <c r="E65" s="34" t="s">
        <v>1</v>
      </c>
      <c r="F65" s="35">
        <v>114</v>
      </c>
      <c r="G65" s="14"/>
      <c r="H65" s="15" t="s">
        <v>24</v>
      </c>
    </row>
    <row r="66" spans="1:8" ht="15.95" customHeight="1" thickBot="1" x14ac:dyDescent="0.25">
      <c r="A66" s="74" t="s">
        <v>42</v>
      </c>
      <c r="B66" s="75"/>
      <c r="C66" s="75"/>
      <c r="D66" s="1"/>
      <c r="E66" s="2"/>
      <c r="F66" s="1">
        <f>AVERAGE(F59:F65)</f>
        <v>96.142857142857139</v>
      </c>
      <c r="G66" s="14"/>
      <c r="H66" s="15"/>
    </row>
    <row r="67" spans="1:8" ht="15.95" customHeight="1" thickBot="1" x14ac:dyDescent="0.25">
      <c r="A67" s="76" t="s">
        <v>43</v>
      </c>
      <c r="B67" s="77"/>
      <c r="C67" s="77"/>
      <c r="D67" s="3"/>
      <c r="E67" s="52"/>
      <c r="F67" s="3">
        <f>STDEV(F59:F65)/SQRT(7)</f>
        <v>21.133846213652472</v>
      </c>
      <c r="G67" s="26"/>
      <c r="H67" s="41"/>
    </row>
    <row r="68" spans="1:8" ht="15.95" customHeight="1" thickBot="1" x14ac:dyDescent="0.25">
      <c r="A68" s="32"/>
      <c r="B68" s="32"/>
      <c r="D68" s="32"/>
      <c r="E68" s="32"/>
      <c r="F68" s="29"/>
      <c r="G68" s="27"/>
    </row>
    <row r="69" spans="1:8" ht="15.95" customHeight="1" x14ac:dyDescent="0.2">
      <c r="A69" s="36">
        <v>2421</v>
      </c>
      <c r="B69" s="18" t="s">
        <v>0</v>
      </c>
      <c r="C69" s="18" t="s">
        <v>26</v>
      </c>
      <c r="D69" s="18" t="s">
        <v>39</v>
      </c>
      <c r="E69" s="18" t="s">
        <v>1</v>
      </c>
      <c r="F69" s="38">
        <v>16</v>
      </c>
      <c r="G69" s="19"/>
      <c r="H69" s="20" t="s">
        <v>24</v>
      </c>
    </row>
    <row r="70" spans="1:8" ht="15.95" customHeight="1" x14ac:dyDescent="0.2">
      <c r="A70" s="39">
        <v>2512</v>
      </c>
      <c r="B70" s="13" t="s">
        <v>0</v>
      </c>
      <c r="C70" s="13" t="s">
        <v>26</v>
      </c>
      <c r="D70" s="13" t="s">
        <v>39</v>
      </c>
      <c r="E70" s="13" t="s">
        <v>1</v>
      </c>
      <c r="F70" s="35">
        <v>53.36</v>
      </c>
      <c r="G70" s="14"/>
      <c r="H70" s="15" t="s">
        <v>24</v>
      </c>
    </row>
    <row r="71" spans="1:8" ht="15.95" customHeight="1" x14ac:dyDescent="0.2">
      <c r="A71" s="39">
        <v>2513</v>
      </c>
      <c r="B71" s="13" t="s">
        <v>0</v>
      </c>
      <c r="C71" s="13" t="s">
        <v>26</v>
      </c>
      <c r="D71" s="13" t="s">
        <v>39</v>
      </c>
      <c r="E71" s="13" t="s">
        <v>1</v>
      </c>
      <c r="F71" s="35">
        <v>134.51</v>
      </c>
      <c r="G71" s="14"/>
      <c r="H71" s="15" t="s">
        <v>24</v>
      </c>
    </row>
    <row r="72" spans="1:8" ht="15.95" customHeight="1" x14ac:dyDescent="0.2">
      <c r="A72" s="39">
        <v>2515</v>
      </c>
      <c r="B72" s="13" t="s">
        <v>0</v>
      </c>
      <c r="C72" s="13" t="s">
        <v>26</v>
      </c>
      <c r="D72" s="13" t="s">
        <v>39</v>
      </c>
      <c r="E72" s="13" t="s">
        <v>1</v>
      </c>
      <c r="F72" s="35">
        <v>40.33</v>
      </c>
      <c r="G72" s="14"/>
      <c r="H72" s="15" t="s">
        <v>24</v>
      </c>
    </row>
    <row r="73" spans="1:8" ht="15.95" customHeight="1" x14ac:dyDescent="0.2">
      <c r="A73" s="39">
        <v>2559</v>
      </c>
      <c r="B73" s="13" t="s">
        <v>0</v>
      </c>
      <c r="C73" s="13" t="s">
        <v>26</v>
      </c>
      <c r="D73" s="13" t="s">
        <v>39</v>
      </c>
      <c r="E73" s="13" t="s">
        <v>1</v>
      </c>
      <c r="F73" s="35">
        <v>64.67</v>
      </c>
      <c r="G73" s="14"/>
      <c r="H73" s="15" t="s">
        <v>24</v>
      </c>
    </row>
    <row r="74" spans="1:8" ht="15.95" customHeight="1" x14ac:dyDescent="0.2">
      <c r="A74" s="39">
        <v>4616</v>
      </c>
      <c r="B74" s="13" t="s">
        <v>0</v>
      </c>
      <c r="C74" s="13" t="s">
        <v>26</v>
      </c>
      <c r="D74" s="13" t="s">
        <v>39</v>
      </c>
      <c r="E74" s="13" t="s">
        <v>1</v>
      </c>
      <c r="F74" s="35">
        <v>62.64</v>
      </c>
      <c r="G74" s="14"/>
      <c r="H74" s="15" t="s">
        <v>24</v>
      </c>
    </row>
    <row r="75" spans="1:8" ht="15.95" customHeight="1" x14ac:dyDescent="0.2">
      <c r="A75" s="39">
        <v>4624</v>
      </c>
      <c r="B75" s="13" t="s">
        <v>0</v>
      </c>
      <c r="C75" s="13" t="s">
        <v>26</v>
      </c>
      <c r="D75" s="13" t="s">
        <v>39</v>
      </c>
      <c r="E75" s="13" t="s">
        <v>1</v>
      </c>
      <c r="F75" s="35">
        <v>67.819999999999993</v>
      </c>
      <c r="G75" s="14"/>
      <c r="H75" s="15" t="s">
        <v>24</v>
      </c>
    </row>
    <row r="76" spans="1:8" ht="15.95" customHeight="1" x14ac:dyDescent="0.2">
      <c r="A76" s="39">
        <v>4691</v>
      </c>
      <c r="B76" s="13" t="s">
        <v>0</v>
      </c>
      <c r="C76" s="13" t="s">
        <v>26</v>
      </c>
      <c r="D76" s="13" t="s">
        <v>39</v>
      </c>
      <c r="E76" s="13" t="s">
        <v>1</v>
      </c>
      <c r="F76" s="35">
        <v>109.82</v>
      </c>
      <c r="G76" s="14"/>
      <c r="H76" s="15" t="s">
        <v>24</v>
      </c>
    </row>
    <row r="77" spans="1:8" ht="15.95" customHeight="1" x14ac:dyDescent="0.2">
      <c r="A77" s="39">
        <v>5173</v>
      </c>
      <c r="B77" s="13" t="s">
        <v>0</v>
      </c>
      <c r="C77" s="13" t="s">
        <v>26</v>
      </c>
      <c r="D77" s="13" t="s">
        <v>39</v>
      </c>
      <c r="E77" s="13" t="s">
        <v>1</v>
      </c>
      <c r="F77" s="40">
        <v>84.17</v>
      </c>
      <c r="G77" s="14"/>
      <c r="H77" s="15" t="s">
        <v>24</v>
      </c>
    </row>
    <row r="78" spans="1:8" ht="15.95" customHeight="1" x14ac:dyDescent="0.2">
      <c r="A78" s="39">
        <v>5174</v>
      </c>
      <c r="B78" s="13" t="s">
        <v>0</v>
      </c>
      <c r="C78" s="13" t="s">
        <v>26</v>
      </c>
      <c r="D78" s="13" t="s">
        <v>39</v>
      </c>
      <c r="E78" s="13" t="s">
        <v>1</v>
      </c>
      <c r="F78" s="35">
        <v>55.93</v>
      </c>
      <c r="G78" s="14"/>
      <c r="H78" s="15" t="s">
        <v>24</v>
      </c>
    </row>
    <row r="79" spans="1:8" ht="15.95" customHeight="1" x14ac:dyDescent="0.2">
      <c r="A79" s="39">
        <v>5175</v>
      </c>
      <c r="B79" s="13" t="s">
        <v>0</v>
      </c>
      <c r="C79" s="13" t="s">
        <v>26</v>
      </c>
      <c r="D79" s="13" t="s">
        <v>39</v>
      </c>
      <c r="E79" s="13" t="s">
        <v>1</v>
      </c>
      <c r="F79" s="40">
        <v>106.37</v>
      </c>
      <c r="G79" s="14"/>
      <c r="H79" s="15" t="s">
        <v>24</v>
      </c>
    </row>
    <row r="80" spans="1:8" ht="15.95" customHeight="1" x14ac:dyDescent="0.2">
      <c r="A80" s="39">
        <v>5176</v>
      </c>
      <c r="B80" s="13" t="s">
        <v>0</v>
      </c>
      <c r="C80" s="13" t="s">
        <v>26</v>
      </c>
      <c r="D80" s="13" t="s">
        <v>39</v>
      </c>
      <c r="E80" s="13" t="s">
        <v>1</v>
      </c>
      <c r="F80" s="35">
        <v>17.25</v>
      </c>
      <c r="G80" s="14"/>
      <c r="H80" s="15" t="s">
        <v>24</v>
      </c>
    </row>
    <row r="81" spans="1:8" ht="15.95" customHeight="1" thickBot="1" x14ac:dyDescent="0.25">
      <c r="A81" s="74" t="s">
        <v>42</v>
      </c>
      <c r="B81" s="75"/>
      <c r="C81" s="75"/>
      <c r="D81" s="1"/>
      <c r="E81" s="2"/>
      <c r="F81" s="1">
        <f>AVERAGE(F69:F80)</f>
        <v>67.739166666666662</v>
      </c>
      <c r="G81" s="13"/>
      <c r="H81" s="15"/>
    </row>
    <row r="82" spans="1:8" ht="15.95" customHeight="1" thickBot="1" x14ac:dyDescent="0.25">
      <c r="A82" s="76" t="s">
        <v>43</v>
      </c>
      <c r="B82" s="77"/>
      <c r="C82" s="77"/>
      <c r="D82" s="3"/>
      <c r="E82" s="52"/>
      <c r="F82" s="3">
        <f>STDEV(F69:F80)/SQRT(12)</f>
        <v>10.426677138426699</v>
      </c>
      <c r="G82" s="16"/>
      <c r="H82" s="48"/>
    </row>
    <row r="83" spans="1:8" ht="15.95" customHeight="1" thickBot="1" x14ac:dyDescent="0.25"/>
    <row r="84" spans="1:8" ht="15.95" customHeight="1" x14ac:dyDescent="0.2">
      <c r="A84" s="17">
        <v>271</v>
      </c>
      <c r="B84" s="18" t="s">
        <v>0</v>
      </c>
      <c r="C84" s="18" t="s">
        <v>26</v>
      </c>
      <c r="D84" s="18" t="s">
        <v>39</v>
      </c>
      <c r="E84" s="18" t="s">
        <v>1</v>
      </c>
      <c r="F84" s="18">
        <v>138.1</v>
      </c>
      <c r="G84" s="18" t="s">
        <v>28</v>
      </c>
      <c r="H84" s="20" t="s">
        <v>27</v>
      </c>
    </row>
    <row r="85" spans="1:8" ht="15.95" customHeight="1" x14ac:dyDescent="0.2">
      <c r="A85" s="12">
        <v>425</v>
      </c>
      <c r="B85" s="13" t="s">
        <v>0</v>
      </c>
      <c r="C85" s="13" t="s">
        <v>26</v>
      </c>
      <c r="D85" s="13" t="s">
        <v>39</v>
      </c>
      <c r="E85" s="13" t="s">
        <v>1</v>
      </c>
      <c r="F85" s="13">
        <v>99.3</v>
      </c>
      <c r="G85" s="13" t="s">
        <v>28</v>
      </c>
      <c r="H85" s="15" t="s">
        <v>27</v>
      </c>
    </row>
    <row r="86" spans="1:8" ht="15.95" customHeight="1" x14ac:dyDescent="0.2">
      <c r="A86" s="12">
        <v>427</v>
      </c>
      <c r="B86" s="13" t="s">
        <v>0</v>
      </c>
      <c r="C86" s="13" t="s">
        <v>26</v>
      </c>
      <c r="D86" s="13" t="s">
        <v>39</v>
      </c>
      <c r="E86" s="13" t="s">
        <v>1</v>
      </c>
      <c r="F86" s="13">
        <v>143.9</v>
      </c>
      <c r="G86" s="13" t="s">
        <v>28</v>
      </c>
      <c r="H86" s="15" t="s">
        <v>27</v>
      </c>
    </row>
    <row r="87" spans="1:8" ht="15.95" customHeight="1" x14ac:dyDescent="0.2">
      <c r="A87" s="12">
        <v>12855</v>
      </c>
      <c r="B87" s="13" t="s">
        <v>0</v>
      </c>
      <c r="C87" s="13" t="s">
        <v>26</v>
      </c>
      <c r="D87" s="13" t="s">
        <v>39</v>
      </c>
      <c r="E87" s="13" t="s">
        <v>1</v>
      </c>
      <c r="F87" s="13">
        <v>18.399999999999999</v>
      </c>
      <c r="G87" s="13" t="s">
        <v>28</v>
      </c>
      <c r="H87" s="15" t="s">
        <v>27</v>
      </c>
    </row>
    <row r="88" spans="1:8" ht="15.95" customHeight="1" x14ac:dyDescent="0.2">
      <c r="A88" s="12">
        <v>12856</v>
      </c>
      <c r="B88" s="13" t="s">
        <v>0</v>
      </c>
      <c r="C88" s="13" t="s">
        <v>26</v>
      </c>
      <c r="D88" s="13" t="s">
        <v>39</v>
      </c>
      <c r="E88" s="13" t="s">
        <v>1</v>
      </c>
      <c r="F88" s="13">
        <v>40.9</v>
      </c>
      <c r="G88" s="13" t="s">
        <v>28</v>
      </c>
      <c r="H88" s="15" t="s">
        <v>27</v>
      </c>
    </row>
    <row r="89" spans="1:8" ht="15.95" customHeight="1" x14ac:dyDescent="0.2">
      <c r="A89" s="12">
        <v>12857</v>
      </c>
      <c r="B89" s="13" t="s">
        <v>0</v>
      </c>
      <c r="C89" s="13" t="s">
        <v>26</v>
      </c>
      <c r="D89" s="13" t="s">
        <v>39</v>
      </c>
      <c r="E89" s="13" t="s">
        <v>1</v>
      </c>
      <c r="F89" s="13">
        <v>8.8000000000000007</v>
      </c>
      <c r="G89" s="13" t="s">
        <v>28</v>
      </c>
      <c r="H89" s="15" t="s">
        <v>27</v>
      </c>
    </row>
    <row r="90" spans="1:8" ht="15.95" customHeight="1" x14ac:dyDescent="0.2">
      <c r="A90" s="12">
        <v>12858</v>
      </c>
      <c r="B90" s="13" t="s">
        <v>0</v>
      </c>
      <c r="C90" s="13" t="s">
        <v>26</v>
      </c>
      <c r="D90" s="13" t="s">
        <v>39</v>
      </c>
      <c r="E90" s="13" t="s">
        <v>1</v>
      </c>
      <c r="F90" s="13">
        <v>42.1</v>
      </c>
      <c r="G90" s="13" t="s">
        <v>28</v>
      </c>
      <c r="H90" s="15" t="s">
        <v>27</v>
      </c>
    </row>
    <row r="91" spans="1:8" ht="15.95" customHeight="1" x14ac:dyDescent="0.2">
      <c r="A91" s="12">
        <v>12859</v>
      </c>
      <c r="B91" s="13" t="s">
        <v>0</v>
      </c>
      <c r="C91" s="13" t="s">
        <v>26</v>
      </c>
      <c r="D91" s="13" t="s">
        <v>39</v>
      </c>
      <c r="E91" s="13" t="s">
        <v>1</v>
      </c>
      <c r="F91" s="13">
        <v>31.9</v>
      </c>
      <c r="G91" s="13" t="s">
        <v>28</v>
      </c>
      <c r="H91" s="15" t="s">
        <v>27</v>
      </c>
    </row>
    <row r="92" spans="1:8" ht="15.95" customHeight="1" x14ac:dyDescent="0.2">
      <c r="A92" s="12">
        <v>12860</v>
      </c>
      <c r="B92" s="13" t="s">
        <v>0</v>
      </c>
      <c r="C92" s="13" t="s">
        <v>26</v>
      </c>
      <c r="D92" s="13" t="s">
        <v>39</v>
      </c>
      <c r="E92" s="13" t="s">
        <v>1</v>
      </c>
      <c r="F92" s="13">
        <v>125.5</v>
      </c>
      <c r="G92" s="13" t="s">
        <v>28</v>
      </c>
      <c r="H92" s="15" t="s">
        <v>27</v>
      </c>
    </row>
    <row r="93" spans="1:8" ht="15.95" customHeight="1" x14ac:dyDescent="0.2">
      <c r="A93" s="12">
        <v>12861</v>
      </c>
      <c r="B93" s="13" t="s">
        <v>0</v>
      </c>
      <c r="C93" s="13" t="s">
        <v>26</v>
      </c>
      <c r="D93" s="13" t="s">
        <v>39</v>
      </c>
      <c r="E93" s="13" t="s">
        <v>1</v>
      </c>
      <c r="F93" s="13">
        <v>16.5</v>
      </c>
      <c r="G93" s="13" t="s">
        <v>28</v>
      </c>
      <c r="H93" s="15" t="s">
        <v>27</v>
      </c>
    </row>
    <row r="94" spans="1:8" ht="15.95" customHeight="1" x14ac:dyDescent="0.2">
      <c r="A94" s="12">
        <v>12862</v>
      </c>
      <c r="B94" s="13" t="s">
        <v>0</v>
      </c>
      <c r="C94" s="13" t="s">
        <v>26</v>
      </c>
      <c r="D94" s="13" t="s">
        <v>39</v>
      </c>
      <c r="E94" s="13" t="s">
        <v>1</v>
      </c>
      <c r="F94" s="13">
        <v>57.8</v>
      </c>
      <c r="G94" s="13" t="s">
        <v>28</v>
      </c>
      <c r="H94" s="15" t="s">
        <v>27</v>
      </c>
    </row>
    <row r="95" spans="1:8" ht="15.95" customHeight="1" x14ac:dyDescent="0.2">
      <c r="A95" s="12">
        <v>12863</v>
      </c>
      <c r="B95" s="13" t="s">
        <v>0</v>
      </c>
      <c r="C95" s="13" t="s">
        <v>26</v>
      </c>
      <c r="D95" s="13" t="s">
        <v>39</v>
      </c>
      <c r="E95" s="13" t="s">
        <v>1</v>
      </c>
      <c r="F95" s="13">
        <v>29.6</v>
      </c>
      <c r="G95" s="13" t="s">
        <v>28</v>
      </c>
      <c r="H95" s="15" t="s">
        <v>27</v>
      </c>
    </row>
    <row r="96" spans="1:8" ht="15.95" customHeight="1" x14ac:dyDescent="0.2">
      <c r="A96" s="12">
        <v>12864</v>
      </c>
      <c r="B96" s="13" t="s">
        <v>0</v>
      </c>
      <c r="C96" s="13" t="s">
        <v>26</v>
      </c>
      <c r="D96" s="13" t="s">
        <v>39</v>
      </c>
      <c r="E96" s="13" t="s">
        <v>1</v>
      </c>
      <c r="F96" s="13">
        <v>102.8</v>
      </c>
      <c r="G96" s="13" t="s">
        <v>28</v>
      </c>
      <c r="H96" s="15" t="s">
        <v>27</v>
      </c>
    </row>
    <row r="97" spans="1:8" ht="15.95" customHeight="1" x14ac:dyDescent="0.2">
      <c r="A97" s="12">
        <v>12865</v>
      </c>
      <c r="B97" s="13" t="s">
        <v>0</v>
      </c>
      <c r="C97" s="13" t="s">
        <v>26</v>
      </c>
      <c r="D97" s="13" t="s">
        <v>39</v>
      </c>
      <c r="E97" s="13" t="s">
        <v>1</v>
      </c>
      <c r="F97" s="13">
        <v>41.5</v>
      </c>
      <c r="G97" s="13" t="s">
        <v>28</v>
      </c>
      <c r="H97" s="15" t="s">
        <v>27</v>
      </c>
    </row>
    <row r="98" spans="1:8" ht="15.95" customHeight="1" x14ac:dyDescent="0.2">
      <c r="A98" s="12">
        <v>12866</v>
      </c>
      <c r="B98" s="13" t="s">
        <v>0</v>
      </c>
      <c r="C98" s="13" t="s">
        <v>26</v>
      </c>
      <c r="D98" s="13" t="s">
        <v>39</v>
      </c>
      <c r="E98" s="13" t="s">
        <v>1</v>
      </c>
      <c r="F98" s="13">
        <v>90.3</v>
      </c>
      <c r="G98" s="13" t="s">
        <v>28</v>
      </c>
      <c r="H98" s="15" t="s">
        <v>27</v>
      </c>
    </row>
    <row r="99" spans="1:8" ht="15.95" customHeight="1" thickBot="1" x14ac:dyDescent="0.25">
      <c r="A99" s="74" t="s">
        <v>42</v>
      </c>
      <c r="B99" s="75"/>
      <c r="C99" s="75"/>
      <c r="D99" s="1"/>
      <c r="E99" s="2"/>
      <c r="F99" s="1">
        <f>AVERAGE(F84:F98)</f>
        <v>65.826666666666654</v>
      </c>
      <c r="G99" s="13"/>
      <c r="H99" s="15"/>
    </row>
    <row r="100" spans="1:8" ht="15.95" customHeight="1" thickBot="1" x14ac:dyDescent="0.25">
      <c r="A100" s="76" t="s">
        <v>43</v>
      </c>
      <c r="B100" s="77"/>
      <c r="C100" s="77"/>
      <c r="D100" s="3"/>
      <c r="E100" s="52"/>
      <c r="F100" s="3">
        <f>STDEV(F84:F98)/SQRT(15)</f>
        <v>11.992968045470754</v>
      </c>
      <c r="G100" s="16"/>
      <c r="H100" s="46"/>
    </row>
    <row r="101" spans="1:8" ht="15.95" customHeight="1" thickBot="1" x14ac:dyDescent="0.25"/>
    <row r="102" spans="1:8" ht="15.95" customHeight="1" x14ac:dyDescent="0.2">
      <c r="A102" s="17">
        <v>3024</v>
      </c>
      <c r="B102" s="18" t="s">
        <v>29</v>
      </c>
      <c r="C102" s="18" t="s">
        <v>30</v>
      </c>
      <c r="D102" s="30" t="s">
        <v>41</v>
      </c>
      <c r="E102" s="18" t="s">
        <v>1</v>
      </c>
      <c r="F102" s="18">
        <f>2*60+15</f>
        <v>135</v>
      </c>
      <c r="G102" s="18" t="s">
        <v>31</v>
      </c>
      <c r="H102" s="20" t="s">
        <v>32</v>
      </c>
    </row>
    <row r="103" spans="1:8" ht="15.95" customHeight="1" x14ac:dyDescent="0.2">
      <c r="A103" s="12">
        <v>3025</v>
      </c>
      <c r="B103" s="13" t="s">
        <v>29</v>
      </c>
      <c r="C103" s="13" t="s">
        <v>30</v>
      </c>
      <c r="D103" s="31" t="s">
        <v>41</v>
      </c>
      <c r="E103" s="13" t="s">
        <v>1</v>
      </c>
      <c r="F103" s="13">
        <f>3*60+26</f>
        <v>206</v>
      </c>
      <c r="G103" s="13" t="s">
        <v>31</v>
      </c>
      <c r="H103" s="15" t="s">
        <v>32</v>
      </c>
    </row>
    <row r="104" spans="1:8" ht="15.95" customHeight="1" x14ac:dyDescent="0.2">
      <c r="A104" s="12">
        <v>3026</v>
      </c>
      <c r="B104" s="13" t="s">
        <v>29</v>
      </c>
      <c r="C104" s="13" t="s">
        <v>30</v>
      </c>
      <c r="D104" s="31" t="s">
        <v>41</v>
      </c>
      <c r="E104" s="13" t="s">
        <v>1</v>
      </c>
      <c r="F104" s="13">
        <f>2*60+20</f>
        <v>140</v>
      </c>
      <c r="G104" s="13" t="s">
        <v>31</v>
      </c>
      <c r="H104" s="15" t="s">
        <v>32</v>
      </c>
    </row>
    <row r="105" spans="1:8" ht="15.95" customHeight="1" x14ac:dyDescent="0.2">
      <c r="A105" s="12">
        <v>3029</v>
      </c>
      <c r="B105" s="13" t="s">
        <v>29</v>
      </c>
      <c r="C105" s="13" t="s">
        <v>30</v>
      </c>
      <c r="D105" s="31" t="s">
        <v>41</v>
      </c>
      <c r="E105" s="13" t="s">
        <v>1</v>
      </c>
      <c r="F105" s="13">
        <v>41</v>
      </c>
      <c r="G105" s="13" t="s">
        <v>31</v>
      </c>
      <c r="H105" s="15" t="s">
        <v>32</v>
      </c>
    </row>
    <row r="106" spans="1:8" ht="15.95" customHeight="1" x14ac:dyDescent="0.2">
      <c r="A106" s="12">
        <v>3039</v>
      </c>
      <c r="B106" s="13" t="s">
        <v>29</v>
      </c>
      <c r="C106" s="13" t="s">
        <v>30</v>
      </c>
      <c r="D106" s="31" t="s">
        <v>41</v>
      </c>
      <c r="E106" s="13" t="s">
        <v>1</v>
      </c>
      <c r="F106" s="13">
        <f>60+15</f>
        <v>75</v>
      </c>
      <c r="G106" s="13" t="s">
        <v>31</v>
      </c>
      <c r="H106" s="15" t="s">
        <v>32</v>
      </c>
    </row>
    <row r="107" spans="1:8" ht="15.95" customHeight="1" x14ac:dyDescent="0.2">
      <c r="A107" s="12">
        <v>3041</v>
      </c>
      <c r="B107" s="13" t="s">
        <v>29</v>
      </c>
      <c r="C107" s="13" t="s">
        <v>30</v>
      </c>
      <c r="D107" s="31" t="s">
        <v>41</v>
      </c>
      <c r="E107" s="13" t="s">
        <v>1</v>
      </c>
      <c r="F107" s="13">
        <f>60+17</f>
        <v>77</v>
      </c>
      <c r="G107" s="13" t="s">
        <v>31</v>
      </c>
      <c r="H107" s="15" t="s">
        <v>32</v>
      </c>
    </row>
    <row r="108" spans="1:8" ht="15.95" customHeight="1" x14ac:dyDescent="0.2">
      <c r="A108" s="12">
        <v>3042</v>
      </c>
      <c r="B108" s="13" t="s">
        <v>29</v>
      </c>
      <c r="C108" s="13" t="s">
        <v>30</v>
      </c>
      <c r="D108" s="31" t="s">
        <v>41</v>
      </c>
      <c r="E108" s="13" t="s">
        <v>1</v>
      </c>
      <c r="F108" s="13">
        <v>120</v>
      </c>
      <c r="G108" s="13" t="s">
        <v>31</v>
      </c>
      <c r="H108" s="15" t="s">
        <v>32</v>
      </c>
    </row>
    <row r="109" spans="1:8" ht="15.95" customHeight="1" x14ac:dyDescent="0.2">
      <c r="A109" s="12">
        <v>3043</v>
      </c>
      <c r="B109" s="13" t="s">
        <v>29</v>
      </c>
      <c r="C109" s="13" t="s">
        <v>30</v>
      </c>
      <c r="D109" s="31" t="s">
        <v>41</v>
      </c>
      <c r="E109" s="13" t="s">
        <v>1</v>
      </c>
      <c r="F109" s="13">
        <v>2</v>
      </c>
      <c r="G109" s="13" t="s">
        <v>31</v>
      </c>
      <c r="H109" s="15" t="s">
        <v>32</v>
      </c>
    </row>
    <row r="110" spans="1:8" ht="15.95" customHeight="1" x14ac:dyDescent="0.2">
      <c r="A110" s="12">
        <v>3236</v>
      </c>
      <c r="B110" s="13" t="s">
        <v>29</v>
      </c>
      <c r="C110" s="13" t="s">
        <v>30</v>
      </c>
      <c r="D110" s="31" t="s">
        <v>41</v>
      </c>
      <c r="E110" s="13" t="s">
        <v>1</v>
      </c>
      <c r="F110" s="13">
        <f>60+37</f>
        <v>97</v>
      </c>
      <c r="G110" s="13" t="s">
        <v>31</v>
      </c>
      <c r="H110" s="15" t="s">
        <v>32</v>
      </c>
    </row>
    <row r="111" spans="1:8" ht="15.95" customHeight="1" x14ac:dyDescent="0.2">
      <c r="A111" s="12">
        <v>3237</v>
      </c>
      <c r="B111" s="13" t="s">
        <v>29</v>
      </c>
      <c r="C111" s="13" t="s">
        <v>30</v>
      </c>
      <c r="D111" s="31" t="s">
        <v>41</v>
      </c>
      <c r="E111" s="13" t="s">
        <v>1</v>
      </c>
      <c r="F111" s="13">
        <v>47</v>
      </c>
      <c r="G111" s="13" t="s">
        <v>31</v>
      </c>
      <c r="H111" s="15" t="s">
        <v>32</v>
      </c>
    </row>
    <row r="112" spans="1:8" ht="15.95" customHeight="1" x14ac:dyDescent="0.2">
      <c r="A112" s="12">
        <v>3256</v>
      </c>
      <c r="B112" s="13" t="s">
        <v>29</v>
      </c>
      <c r="C112" s="13" t="s">
        <v>30</v>
      </c>
      <c r="D112" s="31" t="s">
        <v>41</v>
      </c>
      <c r="E112" s="13" t="s">
        <v>1</v>
      </c>
      <c r="F112" s="13">
        <f>60+11</f>
        <v>71</v>
      </c>
      <c r="G112" s="13" t="s">
        <v>31</v>
      </c>
      <c r="H112" s="15" t="s">
        <v>32</v>
      </c>
    </row>
    <row r="113" spans="1:8" ht="15.95" customHeight="1" x14ac:dyDescent="0.2">
      <c r="A113" s="12">
        <v>3279</v>
      </c>
      <c r="B113" s="13" t="s">
        <v>29</v>
      </c>
      <c r="C113" s="13" t="s">
        <v>30</v>
      </c>
      <c r="D113" s="31" t="s">
        <v>41</v>
      </c>
      <c r="E113" s="13" t="s">
        <v>1</v>
      </c>
      <c r="F113" s="13">
        <v>9</v>
      </c>
      <c r="G113" s="13" t="s">
        <v>31</v>
      </c>
      <c r="H113" s="15" t="s">
        <v>32</v>
      </c>
    </row>
    <row r="114" spans="1:8" ht="15.95" customHeight="1" x14ac:dyDescent="0.2">
      <c r="A114" s="12">
        <v>3287</v>
      </c>
      <c r="B114" s="13" t="s">
        <v>29</v>
      </c>
      <c r="C114" s="13" t="s">
        <v>30</v>
      </c>
      <c r="D114" s="31" t="s">
        <v>41</v>
      </c>
      <c r="E114" s="13" t="s">
        <v>1</v>
      </c>
      <c r="F114" s="13">
        <f>60+46</f>
        <v>106</v>
      </c>
      <c r="G114" s="13" t="s">
        <v>31</v>
      </c>
      <c r="H114" s="15" t="s">
        <v>32</v>
      </c>
    </row>
    <row r="115" spans="1:8" ht="15.95" customHeight="1" x14ac:dyDescent="0.2">
      <c r="A115" s="12">
        <v>3005</v>
      </c>
      <c r="B115" s="13" t="s">
        <v>0</v>
      </c>
      <c r="C115" s="13" t="s">
        <v>30</v>
      </c>
      <c r="D115" s="31" t="s">
        <v>41</v>
      </c>
      <c r="E115" s="13" t="s">
        <v>1</v>
      </c>
      <c r="F115" s="13">
        <f>60*2+9</f>
        <v>129</v>
      </c>
      <c r="G115" s="13" t="s">
        <v>31</v>
      </c>
      <c r="H115" s="15" t="s">
        <v>32</v>
      </c>
    </row>
    <row r="116" spans="1:8" ht="15.95" customHeight="1" x14ac:dyDescent="0.2">
      <c r="A116" s="12">
        <v>3006</v>
      </c>
      <c r="B116" s="13" t="s">
        <v>0</v>
      </c>
      <c r="C116" s="13" t="s">
        <v>30</v>
      </c>
      <c r="D116" s="31" t="s">
        <v>41</v>
      </c>
      <c r="E116" s="13" t="s">
        <v>1</v>
      </c>
      <c r="F116" s="13">
        <f>60*2+46</f>
        <v>166</v>
      </c>
      <c r="G116" s="13" t="s">
        <v>31</v>
      </c>
      <c r="H116" s="15" t="s">
        <v>32</v>
      </c>
    </row>
    <row r="117" spans="1:8" ht="15.95" customHeight="1" x14ac:dyDescent="0.2">
      <c r="A117" s="12">
        <v>3008</v>
      </c>
      <c r="B117" s="13" t="s">
        <v>0</v>
      </c>
      <c r="C117" s="13" t="s">
        <v>30</v>
      </c>
      <c r="D117" s="31" t="s">
        <v>41</v>
      </c>
      <c r="E117" s="13" t="s">
        <v>1</v>
      </c>
      <c r="F117" s="13">
        <v>44</v>
      </c>
      <c r="G117" s="13" t="s">
        <v>31</v>
      </c>
      <c r="H117" s="15" t="s">
        <v>32</v>
      </c>
    </row>
    <row r="118" spans="1:8" ht="15.95" customHeight="1" x14ac:dyDescent="0.2">
      <c r="A118" s="12">
        <v>3032</v>
      </c>
      <c r="B118" s="13" t="s">
        <v>0</v>
      </c>
      <c r="C118" s="13" t="s">
        <v>30</v>
      </c>
      <c r="D118" s="31" t="s">
        <v>41</v>
      </c>
      <c r="E118" s="13" t="s">
        <v>1</v>
      </c>
      <c r="F118" s="13">
        <v>33</v>
      </c>
      <c r="G118" s="13" t="s">
        <v>31</v>
      </c>
      <c r="H118" s="15" t="s">
        <v>32</v>
      </c>
    </row>
    <row r="119" spans="1:8" ht="15.95" customHeight="1" x14ac:dyDescent="0.2">
      <c r="A119" s="12">
        <v>3034</v>
      </c>
      <c r="B119" s="13" t="s">
        <v>0</v>
      </c>
      <c r="C119" s="13" t="s">
        <v>30</v>
      </c>
      <c r="D119" s="31" t="s">
        <v>41</v>
      </c>
      <c r="E119" s="13" t="s">
        <v>1</v>
      </c>
      <c r="F119" s="13">
        <f>5*60+17</f>
        <v>317</v>
      </c>
      <c r="G119" s="13" t="s">
        <v>31</v>
      </c>
      <c r="H119" s="15" t="s">
        <v>32</v>
      </c>
    </row>
    <row r="120" spans="1:8" ht="15.95" customHeight="1" x14ac:dyDescent="0.2">
      <c r="A120" s="12">
        <v>3037</v>
      </c>
      <c r="B120" s="13" t="s">
        <v>0</v>
      </c>
      <c r="C120" s="13" t="s">
        <v>30</v>
      </c>
      <c r="D120" s="31" t="s">
        <v>41</v>
      </c>
      <c r="E120" s="13" t="s">
        <v>1</v>
      </c>
      <c r="F120" s="13">
        <f>2*60+22</f>
        <v>142</v>
      </c>
      <c r="G120" s="13" t="s">
        <v>31</v>
      </c>
      <c r="H120" s="15" t="s">
        <v>32</v>
      </c>
    </row>
    <row r="121" spans="1:8" ht="15.95" customHeight="1" x14ac:dyDescent="0.2">
      <c r="A121" s="12">
        <v>3239</v>
      </c>
      <c r="B121" s="13" t="s">
        <v>0</v>
      </c>
      <c r="C121" s="13" t="s">
        <v>30</v>
      </c>
      <c r="D121" s="31" t="s">
        <v>41</v>
      </c>
      <c r="E121" s="13" t="s">
        <v>1</v>
      </c>
      <c r="F121" s="13">
        <v>70</v>
      </c>
      <c r="G121" s="13" t="s">
        <v>31</v>
      </c>
      <c r="H121" s="15" t="s">
        <v>32</v>
      </c>
    </row>
    <row r="122" spans="1:8" ht="15.95" customHeight="1" x14ac:dyDescent="0.2">
      <c r="A122" s="12">
        <v>3241</v>
      </c>
      <c r="B122" s="13" t="s">
        <v>0</v>
      </c>
      <c r="C122" s="13" t="s">
        <v>30</v>
      </c>
      <c r="D122" s="31" t="s">
        <v>41</v>
      </c>
      <c r="E122" s="13" t="s">
        <v>1</v>
      </c>
      <c r="F122" s="13">
        <f>2*60+11</f>
        <v>131</v>
      </c>
      <c r="G122" s="13" t="s">
        <v>31</v>
      </c>
      <c r="H122" s="15" t="s">
        <v>32</v>
      </c>
    </row>
    <row r="123" spans="1:8" ht="15.95" customHeight="1" x14ac:dyDescent="0.2">
      <c r="A123" s="12">
        <v>3246</v>
      </c>
      <c r="B123" s="13" t="s">
        <v>0</v>
      </c>
      <c r="C123" s="13" t="s">
        <v>30</v>
      </c>
      <c r="D123" s="31" t="s">
        <v>41</v>
      </c>
      <c r="E123" s="13" t="s">
        <v>1</v>
      </c>
      <c r="F123" s="13">
        <v>55</v>
      </c>
      <c r="G123" s="13" t="s">
        <v>31</v>
      </c>
      <c r="H123" s="15" t="s">
        <v>32</v>
      </c>
    </row>
    <row r="124" spans="1:8" ht="15.95" customHeight="1" x14ac:dyDescent="0.2">
      <c r="A124" s="12">
        <v>3248</v>
      </c>
      <c r="B124" s="13" t="s">
        <v>0</v>
      </c>
      <c r="C124" s="13" t="s">
        <v>30</v>
      </c>
      <c r="D124" s="31" t="s">
        <v>41</v>
      </c>
      <c r="E124" s="13" t="s">
        <v>1</v>
      </c>
      <c r="F124" s="13">
        <v>8</v>
      </c>
      <c r="G124" s="13" t="s">
        <v>31</v>
      </c>
      <c r="H124" s="15" t="s">
        <v>32</v>
      </c>
    </row>
    <row r="125" spans="1:8" ht="15.95" customHeight="1" x14ac:dyDescent="0.2">
      <c r="A125" s="12">
        <v>3249</v>
      </c>
      <c r="B125" s="13" t="s">
        <v>0</v>
      </c>
      <c r="C125" s="13" t="s">
        <v>30</v>
      </c>
      <c r="D125" s="31" t="s">
        <v>41</v>
      </c>
      <c r="E125" s="13" t="s">
        <v>1</v>
      </c>
      <c r="F125" s="13">
        <f>60+40</f>
        <v>100</v>
      </c>
      <c r="G125" s="13" t="s">
        <v>31</v>
      </c>
      <c r="H125" s="15" t="s">
        <v>32</v>
      </c>
    </row>
    <row r="126" spans="1:8" ht="15.95" customHeight="1" x14ac:dyDescent="0.2">
      <c r="A126" s="12">
        <v>3260</v>
      </c>
      <c r="B126" s="13" t="s">
        <v>0</v>
      </c>
      <c r="C126" s="13" t="s">
        <v>30</v>
      </c>
      <c r="D126" s="31" t="s">
        <v>41</v>
      </c>
      <c r="E126" s="13" t="s">
        <v>1</v>
      </c>
      <c r="F126" s="13">
        <v>32</v>
      </c>
      <c r="G126" s="13" t="s">
        <v>31</v>
      </c>
      <c r="H126" s="15" t="s">
        <v>32</v>
      </c>
    </row>
    <row r="127" spans="1:8" ht="15.95" customHeight="1" x14ac:dyDescent="0.2">
      <c r="A127" s="12">
        <v>3262</v>
      </c>
      <c r="B127" s="13" t="s">
        <v>0</v>
      </c>
      <c r="C127" s="13" t="s">
        <v>30</v>
      </c>
      <c r="D127" s="31" t="s">
        <v>41</v>
      </c>
      <c r="E127" s="13" t="s">
        <v>1</v>
      </c>
      <c r="F127" s="13">
        <v>10</v>
      </c>
      <c r="G127" s="13" t="s">
        <v>31</v>
      </c>
      <c r="H127" s="15" t="s">
        <v>32</v>
      </c>
    </row>
    <row r="128" spans="1:8" ht="15.95" customHeight="1" x14ac:dyDescent="0.2">
      <c r="A128" s="12">
        <v>3290</v>
      </c>
      <c r="B128" s="13" t="s">
        <v>0</v>
      </c>
      <c r="C128" s="13" t="s">
        <v>30</v>
      </c>
      <c r="D128" s="31" t="s">
        <v>41</v>
      </c>
      <c r="E128" s="13" t="s">
        <v>1</v>
      </c>
      <c r="F128" s="13">
        <v>34</v>
      </c>
      <c r="G128" s="13" t="s">
        <v>31</v>
      </c>
      <c r="H128" s="15" t="s">
        <v>32</v>
      </c>
    </row>
    <row r="129" spans="1:8" ht="15.95" customHeight="1" x14ac:dyDescent="0.2">
      <c r="A129" s="12">
        <v>3292</v>
      </c>
      <c r="B129" s="13" t="s">
        <v>0</v>
      </c>
      <c r="C129" s="13" t="s">
        <v>30</v>
      </c>
      <c r="D129" s="31" t="s">
        <v>41</v>
      </c>
      <c r="E129" s="13" t="s">
        <v>1</v>
      </c>
      <c r="F129" s="13">
        <v>14</v>
      </c>
      <c r="G129" s="13" t="s">
        <v>31</v>
      </c>
      <c r="H129" s="15" t="s">
        <v>32</v>
      </c>
    </row>
    <row r="130" spans="1:8" ht="15.95" customHeight="1" thickBot="1" x14ac:dyDescent="0.25">
      <c r="A130" s="74" t="s">
        <v>42</v>
      </c>
      <c r="B130" s="75"/>
      <c r="C130" s="75"/>
      <c r="D130" s="1"/>
      <c r="E130" s="2"/>
      <c r="F130" s="1">
        <f>AVERAGE(F102:F129)</f>
        <v>86.107142857142861</v>
      </c>
      <c r="G130" s="13"/>
      <c r="H130" s="15"/>
    </row>
    <row r="131" spans="1:8" ht="15.95" customHeight="1" thickBot="1" x14ac:dyDescent="0.25">
      <c r="A131" s="76" t="s">
        <v>43</v>
      </c>
      <c r="B131" s="77"/>
      <c r="C131" s="77"/>
      <c r="D131" s="3"/>
      <c r="E131" s="52"/>
      <c r="F131" s="3">
        <f>STDEV(F102:F129)/SQRT(28)</f>
        <v>13.302179803639126</v>
      </c>
      <c r="G131" s="16"/>
      <c r="H131" s="45"/>
    </row>
    <row r="132" spans="1:8" ht="15.95" customHeight="1" thickBot="1" x14ac:dyDescent="0.25"/>
    <row r="133" spans="1:8" ht="15.95" customHeight="1" x14ac:dyDescent="0.2">
      <c r="A133" s="17">
        <v>384</v>
      </c>
      <c r="B133" s="18" t="s">
        <v>29</v>
      </c>
      <c r="C133" s="18" t="s">
        <v>33</v>
      </c>
      <c r="D133" s="18" t="s">
        <v>40</v>
      </c>
      <c r="E133" s="18" t="s">
        <v>1</v>
      </c>
      <c r="F133" s="18">
        <f>60+57.02</f>
        <v>117.02000000000001</v>
      </c>
      <c r="G133" s="18" t="s">
        <v>34</v>
      </c>
      <c r="H133" s="20" t="s">
        <v>35</v>
      </c>
    </row>
    <row r="134" spans="1:8" ht="15.95" customHeight="1" x14ac:dyDescent="0.2">
      <c r="A134" s="12">
        <v>385</v>
      </c>
      <c r="B134" s="13" t="s">
        <v>29</v>
      </c>
      <c r="C134" s="13" t="s">
        <v>33</v>
      </c>
      <c r="D134" s="13" t="s">
        <v>40</v>
      </c>
      <c r="E134" s="13" t="s">
        <v>1</v>
      </c>
      <c r="F134" s="13">
        <f>120+37.33</f>
        <v>157.32999999999998</v>
      </c>
      <c r="G134" s="13" t="s">
        <v>34</v>
      </c>
      <c r="H134" s="15" t="s">
        <v>35</v>
      </c>
    </row>
    <row r="135" spans="1:8" ht="15.95" customHeight="1" x14ac:dyDescent="0.2">
      <c r="A135" s="12">
        <v>386</v>
      </c>
      <c r="B135" s="13" t="s">
        <v>29</v>
      </c>
      <c r="C135" s="13" t="s">
        <v>33</v>
      </c>
      <c r="D135" s="13" t="s">
        <v>40</v>
      </c>
      <c r="E135" s="13" t="s">
        <v>1</v>
      </c>
      <c r="F135" s="13">
        <v>0</v>
      </c>
      <c r="G135" s="13" t="s">
        <v>34</v>
      </c>
      <c r="H135" s="15" t="s">
        <v>35</v>
      </c>
    </row>
    <row r="136" spans="1:8" ht="15.95" customHeight="1" x14ac:dyDescent="0.2">
      <c r="A136" s="12">
        <v>391</v>
      </c>
      <c r="B136" s="13" t="s">
        <v>29</v>
      </c>
      <c r="C136" s="13" t="s">
        <v>33</v>
      </c>
      <c r="D136" s="13" t="s">
        <v>40</v>
      </c>
      <c r="E136" s="13" t="s">
        <v>1</v>
      </c>
      <c r="F136" s="13">
        <v>105.94</v>
      </c>
      <c r="G136" s="13" t="s">
        <v>34</v>
      </c>
      <c r="H136" s="15" t="s">
        <v>35</v>
      </c>
    </row>
    <row r="137" spans="1:8" ht="15.95" customHeight="1" x14ac:dyDescent="0.2">
      <c r="A137" s="12">
        <v>403</v>
      </c>
      <c r="B137" s="13" t="s">
        <v>29</v>
      </c>
      <c r="C137" s="13" t="s">
        <v>33</v>
      </c>
      <c r="D137" s="13" t="s">
        <v>40</v>
      </c>
      <c r="E137" s="13" t="s">
        <v>1</v>
      </c>
      <c r="F137" s="13">
        <v>7.94</v>
      </c>
      <c r="G137" s="13" t="s">
        <v>34</v>
      </c>
      <c r="H137" s="15" t="s">
        <v>35</v>
      </c>
    </row>
    <row r="138" spans="1:8" ht="15.95" customHeight="1" x14ac:dyDescent="0.2">
      <c r="A138" s="12">
        <v>404</v>
      </c>
      <c r="B138" s="13" t="s">
        <v>29</v>
      </c>
      <c r="C138" s="13" t="s">
        <v>33</v>
      </c>
      <c r="D138" s="13" t="s">
        <v>40</v>
      </c>
      <c r="E138" s="13" t="s">
        <v>1</v>
      </c>
      <c r="F138" s="13">
        <v>26.34</v>
      </c>
      <c r="G138" s="13" t="s">
        <v>34</v>
      </c>
      <c r="H138" s="15" t="s">
        <v>35</v>
      </c>
    </row>
    <row r="139" spans="1:8" ht="15.95" customHeight="1" x14ac:dyDescent="0.2">
      <c r="A139" s="12">
        <v>406</v>
      </c>
      <c r="B139" s="13" t="s">
        <v>29</v>
      </c>
      <c r="C139" s="13" t="s">
        <v>33</v>
      </c>
      <c r="D139" s="13" t="s">
        <v>40</v>
      </c>
      <c r="E139" s="13" t="s">
        <v>1</v>
      </c>
      <c r="F139" s="13">
        <v>57.58</v>
      </c>
      <c r="G139" s="13" t="s">
        <v>34</v>
      </c>
      <c r="H139" s="15" t="s">
        <v>35</v>
      </c>
    </row>
    <row r="140" spans="1:8" ht="15.95" customHeight="1" x14ac:dyDescent="0.2">
      <c r="A140" s="12">
        <v>411</v>
      </c>
      <c r="B140" s="13" t="s">
        <v>29</v>
      </c>
      <c r="C140" s="13" t="s">
        <v>33</v>
      </c>
      <c r="D140" s="13" t="s">
        <v>40</v>
      </c>
      <c r="E140" s="13" t="s">
        <v>1</v>
      </c>
      <c r="F140" s="13">
        <v>33.340000000000003</v>
      </c>
      <c r="G140" s="13" t="s">
        <v>34</v>
      </c>
      <c r="H140" s="15" t="s">
        <v>35</v>
      </c>
    </row>
    <row r="141" spans="1:8" ht="15.95" customHeight="1" x14ac:dyDescent="0.2">
      <c r="A141" s="12">
        <v>430</v>
      </c>
      <c r="B141" s="13" t="s">
        <v>29</v>
      </c>
      <c r="C141" s="13" t="s">
        <v>33</v>
      </c>
      <c r="D141" s="13" t="s">
        <v>40</v>
      </c>
      <c r="E141" s="13" t="s">
        <v>1</v>
      </c>
      <c r="F141" s="13">
        <v>11.81</v>
      </c>
      <c r="G141" s="13" t="s">
        <v>34</v>
      </c>
      <c r="H141" s="15" t="s">
        <v>35</v>
      </c>
    </row>
    <row r="142" spans="1:8" ht="15.95" customHeight="1" x14ac:dyDescent="0.2">
      <c r="A142" s="12">
        <v>432</v>
      </c>
      <c r="B142" s="13" t="s">
        <v>29</v>
      </c>
      <c r="C142" s="13" t="s">
        <v>33</v>
      </c>
      <c r="D142" s="13" t="s">
        <v>40</v>
      </c>
      <c r="E142" s="13" t="s">
        <v>1</v>
      </c>
      <c r="F142" s="13">
        <f>60+43.72</f>
        <v>103.72</v>
      </c>
      <c r="G142" s="13" t="s">
        <v>34</v>
      </c>
      <c r="H142" s="15" t="s">
        <v>35</v>
      </c>
    </row>
    <row r="143" spans="1:8" ht="15.95" customHeight="1" x14ac:dyDescent="0.2">
      <c r="A143" s="12">
        <v>433</v>
      </c>
      <c r="B143" s="13" t="s">
        <v>29</v>
      </c>
      <c r="C143" s="13" t="s">
        <v>33</v>
      </c>
      <c r="D143" s="13" t="s">
        <v>40</v>
      </c>
      <c r="E143" s="13" t="s">
        <v>1</v>
      </c>
      <c r="F143" s="13">
        <v>8.84</v>
      </c>
      <c r="G143" s="13" t="s">
        <v>34</v>
      </c>
      <c r="H143" s="15" t="s">
        <v>35</v>
      </c>
    </row>
    <row r="144" spans="1:8" ht="15.95" customHeight="1" x14ac:dyDescent="0.2">
      <c r="A144" s="12">
        <v>460</v>
      </c>
      <c r="B144" s="13" t="s">
        <v>29</v>
      </c>
      <c r="C144" s="13" t="s">
        <v>33</v>
      </c>
      <c r="D144" s="13" t="s">
        <v>40</v>
      </c>
      <c r="E144" s="13" t="s">
        <v>1</v>
      </c>
      <c r="F144" s="13">
        <v>32.15</v>
      </c>
      <c r="G144" s="13" t="s">
        <v>34</v>
      </c>
      <c r="H144" s="15" t="s">
        <v>35</v>
      </c>
    </row>
    <row r="145" spans="1:8" ht="15.95" customHeight="1" x14ac:dyDescent="0.2">
      <c r="A145" s="12">
        <v>381</v>
      </c>
      <c r="B145" s="13" t="s">
        <v>0</v>
      </c>
      <c r="C145" s="13" t="s">
        <v>33</v>
      </c>
      <c r="D145" s="13" t="s">
        <v>40</v>
      </c>
      <c r="E145" s="13" t="s">
        <v>1</v>
      </c>
      <c r="F145" s="13">
        <v>45.57</v>
      </c>
      <c r="G145" s="13" t="s">
        <v>34</v>
      </c>
      <c r="H145" s="15" t="s">
        <v>35</v>
      </c>
    </row>
    <row r="146" spans="1:8" ht="15.95" customHeight="1" x14ac:dyDescent="0.2">
      <c r="A146" s="12">
        <v>383</v>
      </c>
      <c r="B146" s="13" t="s">
        <v>0</v>
      </c>
      <c r="C146" s="13" t="s">
        <v>33</v>
      </c>
      <c r="D146" s="13" t="s">
        <v>40</v>
      </c>
      <c r="E146" s="13" t="s">
        <v>1</v>
      </c>
      <c r="F146" s="13">
        <v>57.97</v>
      </c>
      <c r="G146" s="13" t="s">
        <v>34</v>
      </c>
      <c r="H146" s="15" t="s">
        <v>35</v>
      </c>
    </row>
    <row r="147" spans="1:8" ht="15.95" customHeight="1" x14ac:dyDescent="0.2">
      <c r="A147" s="12">
        <v>396</v>
      </c>
      <c r="B147" s="13" t="s">
        <v>0</v>
      </c>
      <c r="C147" s="13" t="s">
        <v>33</v>
      </c>
      <c r="D147" s="13" t="s">
        <v>40</v>
      </c>
      <c r="E147" s="13" t="s">
        <v>1</v>
      </c>
      <c r="F147" s="13">
        <f>60+40.71</f>
        <v>100.71000000000001</v>
      </c>
      <c r="G147" s="13" t="s">
        <v>34</v>
      </c>
      <c r="H147" s="15" t="s">
        <v>35</v>
      </c>
    </row>
    <row r="148" spans="1:8" ht="15.95" customHeight="1" x14ac:dyDescent="0.2">
      <c r="A148" s="12">
        <v>400</v>
      </c>
      <c r="B148" s="13" t="s">
        <v>0</v>
      </c>
      <c r="C148" s="13" t="s">
        <v>33</v>
      </c>
      <c r="D148" s="13" t="s">
        <v>40</v>
      </c>
      <c r="E148" s="13" t="s">
        <v>1</v>
      </c>
      <c r="F148" s="13">
        <f>60+46.87</f>
        <v>106.87</v>
      </c>
      <c r="G148" s="13" t="s">
        <v>34</v>
      </c>
      <c r="H148" s="15" t="s">
        <v>35</v>
      </c>
    </row>
    <row r="149" spans="1:8" ht="15.95" customHeight="1" x14ac:dyDescent="0.2">
      <c r="A149" s="12">
        <v>415</v>
      </c>
      <c r="B149" s="13" t="s">
        <v>0</v>
      </c>
      <c r="C149" s="13" t="s">
        <v>33</v>
      </c>
      <c r="D149" s="13" t="s">
        <v>40</v>
      </c>
      <c r="E149" s="13" t="s">
        <v>1</v>
      </c>
      <c r="F149" s="13">
        <f>120+53.98</f>
        <v>173.98</v>
      </c>
      <c r="G149" s="13" t="s">
        <v>34</v>
      </c>
      <c r="H149" s="15" t="s">
        <v>35</v>
      </c>
    </row>
    <row r="150" spans="1:8" ht="15.95" customHeight="1" x14ac:dyDescent="0.2">
      <c r="A150" s="12">
        <v>418</v>
      </c>
      <c r="B150" s="13" t="s">
        <v>0</v>
      </c>
      <c r="C150" s="13" t="s">
        <v>33</v>
      </c>
      <c r="D150" s="13" t="s">
        <v>40</v>
      </c>
      <c r="E150" s="13" t="s">
        <v>1</v>
      </c>
      <c r="F150" s="13">
        <v>48.97</v>
      </c>
      <c r="G150" s="13" t="s">
        <v>34</v>
      </c>
      <c r="H150" s="15" t="s">
        <v>35</v>
      </c>
    </row>
    <row r="151" spans="1:8" ht="15.95" customHeight="1" x14ac:dyDescent="0.2">
      <c r="A151" s="12">
        <v>419</v>
      </c>
      <c r="B151" s="13" t="s">
        <v>0</v>
      </c>
      <c r="C151" s="13" t="s">
        <v>33</v>
      </c>
      <c r="D151" s="13" t="s">
        <v>40</v>
      </c>
      <c r="E151" s="13" t="s">
        <v>1</v>
      </c>
      <c r="F151" s="13">
        <v>146.99</v>
      </c>
      <c r="G151" s="13" t="s">
        <v>34</v>
      </c>
      <c r="H151" s="15" t="s">
        <v>35</v>
      </c>
    </row>
    <row r="152" spans="1:8" ht="15.95" customHeight="1" x14ac:dyDescent="0.2">
      <c r="A152" s="12">
        <v>425</v>
      </c>
      <c r="B152" s="13" t="s">
        <v>0</v>
      </c>
      <c r="C152" s="13" t="s">
        <v>33</v>
      </c>
      <c r="D152" s="13" t="s">
        <v>40</v>
      </c>
      <c r="E152" s="13" t="s">
        <v>1</v>
      </c>
      <c r="F152" s="13">
        <v>36.08</v>
      </c>
      <c r="G152" s="13" t="s">
        <v>34</v>
      </c>
      <c r="H152" s="15" t="s">
        <v>35</v>
      </c>
    </row>
    <row r="153" spans="1:8" ht="15.95" customHeight="1" x14ac:dyDescent="0.2">
      <c r="A153" s="12">
        <v>434</v>
      </c>
      <c r="B153" s="13" t="s">
        <v>0</v>
      </c>
      <c r="C153" s="13" t="s">
        <v>33</v>
      </c>
      <c r="D153" s="13" t="s">
        <v>40</v>
      </c>
      <c r="E153" s="13" t="s">
        <v>1</v>
      </c>
      <c r="F153" s="13">
        <f>60+32.82</f>
        <v>92.82</v>
      </c>
      <c r="G153" s="13" t="s">
        <v>34</v>
      </c>
      <c r="H153" s="15" t="s">
        <v>35</v>
      </c>
    </row>
    <row r="154" spans="1:8" ht="15.95" customHeight="1" x14ac:dyDescent="0.2">
      <c r="A154" s="12">
        <v>435</v>
      </c>
      <c r="B154" s="13" t="s">
        <v>0</v>
      </c>
      <c r="C154" s="13" t="s">
        <v>33</v>
      </c>
      <c r="D154" s="13" t="s">
        <v>40</v>
      </c>
      <c r="E154" s="13" t="s">
        <v>1</v>
      </c>
      <c r="F154" s="13">
        <f>60+28.03</f>
        <v>88.03</v>
      </c>
      <c r="G154" s="13" t="s">
        <v>34</v>
      </c>
      <c r="H154" s="15" t="s">
        <v>35</v>
      </c>
    </row>
    <row r="155" spans="1:8" ht="15.95" customHeight="1" x14ac:dyDescent="0.2">
      <c r="A155" s="12">
        <v>437</v>
      </c>
      <c r="B155" s="13" t="s">
        <v>0</v>
      </c>
      <c r="C155" s="13" t="s">
        <v>33</v>
      </c>
      <c r="D155" s="13" t="s">
        <v>40</v>
      </c>
      <c r="E155" s="13" t="s">
        <v>1</v>
      </c>
      <c r="F155" s="13">
        <v>3.78</v>
      </c>
      <c r="G155" s="13" t="s">
        <v>34</v>
      </c>
      <c r="H155" s="15" t="s">
        <v>35</v>
      </c>
    </row>
    <row r="156" spans="1:8" ht="15.95" customHeight="1" x14ac:dyDescent="0.2">
      <c r="A156" s="12">
        <v>408</v>
      </c>
      <c r="B156" s="13" t="s">
        <v>0</v>
      </c>
      <c r="C156" s="13" t="s">
        <v>33</v>
      </c>
      <c r="D156" s="13" t="s">
        <v>40</v>
      </c>
      <c r="E156" s="13" t="s">
        <v>1</v>
      </c>
      <c r="F156" s="13">
        <v>56.14</v>
      </c>
      <c r="G156" s="13" t="s">
        <v>34</v>
      </c>
      <c r="H156" s="15" t="s">
        <v>35</v>
      </c>
    </row>
    <row r="157" spans="1:8" ht="15.95" customHeight="1" x14ac:dyDescent="0.2">
      <c r="A157" s="12">
        <v>409</v>
      </c>
      <c r="B157" s="13" t="s">
        <v>0</v>
      </c>
      <c r="C157" s="13" t="s">
        <v>33</v>
      </c>
      <c r="D157" s="13" t="s">
        <v>40</v>
      </c>
      <c r="E157" s="13" t="s">
        <v>1</v>
      </c>
      <c r="F157" s="13">
        <v>48.95</v>
      </c>
      <c r="G157" s="13" t="s">
        <v>34</v>
      </c>
      <c r="H157" s="15" t="s">
        <v>35</v>
      </c>
    </row>
    <row r="158" spans="1:8" ht="15.95" customHeight="1" x14ac:dyDescent="0.2">
      <c r="A158" s="12">
        <v>441</v>
      </c>
      <c r="B158" s="13" t="s">
        <v>0</v>
      </c>
      <c r="C158" s="13" t="s">
        <v>33</v>
      </c>
      <c r="D158" s="13" t="s">
        <v>40</v>
      </c>
      <c r="E158" s="13" t="s">
        <v>1</v>
      </c>
      <c r="F158" s="13">
        <v>0</v>
      </c>
      <c r="G158" s="13" t="s">
        <v>34</v>
      </c>
      <c r="H158" s="15" t="s">
        <v>35</v>
      </c>
    </row>
    <row r="159" spans="1:8" ht="15.95" customHeight="1" x14ac:dyDescent="0.2">
      <c r="A159" s="12">
        <v>442</v>
      </c>
      <c r="B159" s="13" t="s">
        <v>0</v>
      </c>
      <c r="C159" s="13" t="s">
        <v>33</v>
      </c>
      <c r="D159" s="13" t="s">
        <v>40</v>
      </c>
      <c r="E159" s="13" t="s">
        <v>1</v>
      </c>
      <c r="F159" s="13">
        <f>120+37.38</f>
        <v>157.38</v>
      </c>
      <c r="G159" s="13" t="s">
        <v>34</v>
      </c>
      <c r="H159" s="15" t="s">
        <v>35</v>
      </c>
    </row>
    <row r="160" spans="1:8" ht="15.95" customHeight="1" thickBot="1" x14ac:dyDescent="0.25">
      <c r="A160" s="74" t="s">
        <v>42</v>
      </c>
      <c r="B160" s="75"/>
      <c r="C160" s="75"/>
      <c r="D160" s="1"/>
      <c r="E160" s="2"/>
      <c r="F160" s="1">
        <f>AVERAGE(F133:F159)</f>
        <v>67.638888888888886</v>
      </c>
      <c r="G160" s="13"/>
      <c r="H160" s="15"/>
    </row>
    <row r="161" spans="1:8" ht="15.95" customHeight="1" thickBot="1" x14ac:dyDescent="0.25">
      <c r="A161" s="76" t="s">
        <v>43</v>
      </c>
      <c r="B161" s="77"/>
      <c r="C161" s="77"/>
      <c r="D161" s="3"/>
      <c r="E161" s="52"/>
      <c r="F161" s="3">
        <f>STDEV(F133:F159)/SQRT(27)</f>
        <v>10.170082701052571</v>
      </c>
      <c r="G161" s="16"/>
      <c r="H161" s="44"/>
    </row>
    <row r="162" spans="1:8" ht="15.95" customHeight="1" thickBot="1" x14ac:dyDescent="0.25"/>
    <row r="163" spans="1:8" ht="15.95" customHeight="1" x14ac:dyDescent="0.2">
      <c r="A163" s="17">
        <v>4.3</v>
      </c>
      <c r="B163" s="18" t="s">
        <v>29</v>
      </c>
      <c r="C163" s="18" t="s">
        <v>46</v>
      </c>
      <c r="D163" s="18" t="s">
        <v>39</v>
      </c>
      <c r="E163" s="18" t="s">
        <v>38</v>
      </c>
      <c r="F163" s="18">
        <v>126</v>
      </c>
      <c r="G163" s="18" t="s">
        <v>36</v>
      </c>
      <c r="H163" s="20" t="s">
        <v>37</v>
      </c>
    </row>
    <row r="164" spans="1:8" ht="15.95" customHeight="1" x14ac:dyDescent="0.2">
      <c r="A164" s="12">
        <v>13.1</v>
      </c>
      <c r="B164" s="13" t="s">
        <v>0</v>
      </c>
      <c r="C164" s="13" t="s">
        <v>46</v>
      </c>
      <c r="D164" s="13" t="s">
        <v>39</v>
      </c>
      <c r="E164" s="13" t="s">
        <v>38</v>
      </c>
      <c r="F164" s="13">
        <v>44</v>
      </c>
      <c r="G164" s="13" t="s">
        <v>36</v>
      </c>
      <c r="H164" s="15" t="s">
        <v>37</v>
      </c>
    </row>
    <row r="165" spans="1:8" ht="15.95" customHeight="1" x14ac:dyDescent="0.2">
      <c r="A165" s="12">
        <v>1.3</v>
      </c>
      <c r="B165" s="13" t="s">
        <v>29</v>
      </c>
      <c r="C165" s="13" t="s">
        <v>46</v>
      </c>
      <c r="D165" s="13" t="s">
        <v>39</v>
      </c>
      <c r="E165" s="13" t="s">
        <v>38</v>
      </c>
      <c r="F165" s="13">
        <v>51</v>
      </c>
      <c r="G165" s="13" t="s">
        <v>36</v>
      </c>
      <c r="H165" s="15" t="s">
        <v>37</v>
      </c>
    </row>
    <row r="166" spans="1:8" ht="15.95" customHeight="1" x14ac:dyDescent="0.2">
      <c r="A166" s="12">
        <v>15.3</v>
      </c>
      <c r="B166" s="13" t="s">
        <v>0</v>
      </c>
      <c r="C166" s="13" t="s">
        <v>46</v>
      </c>
      <c r="D166" s="13" t="s">
        <v>39</v>
      </c>
      <c r="E166" s="13" t="s">
        <v>38</v>
      </c>
      <c r="F166" s="13">
        <v>162</v>
      </c>
      <c r="G166" s="13" t="s">
        <v>36</v>
      </c>
      <c r="H166" s="15" t="s">
        <v>37</v>
      </c>
    </row>
    <row r="167" spans="1:8" ht="15.95" customHeight="1" x14ac:dyDescent="0.2">
      <c r="A167" s="12">
        <v>2.2000000000000002</v>
      </c>
      <c r="B167" s="13" t="s">
        <v>29</v>
      </c>
      <c r="C167" s="13" t="s">
        <v>46</v>
      </c>
      <c r="D167" s="13" t="s">
        <v>39</v>
      </c>
      <c r="E167" s="13" t="s">
        <v>38</v>
      </c>
      <c r="F167" s="13">
        <v>75</v>
      </c>
      <c r="G167" s="13" t="s">
        <v>36</v>
      </c>
      <c r="H167" s="15" t="s">
        <v>37</v>
      </c>
    </row>
    <row r="168" spans="1:8" ht="15.95" customHeight="1" x14ac:dyDescent="0.2">
      <c r="A168" s="12">
        <v>12.3</v>
      </c>
      <c r="B168" s="13" t="s">
        <v>0</v>
      </c>
      <c r="C168" s="13" t="s">
        <v>46</v>
      </c>
      <c r="D168" s="13" t="s">
        <v>39</v>
      </c>
      <c r="E168" s="13" t="s">
        <v>38</v>
      </c>
      <c r="F168" s="13">
        <v>55</v>
      </c>
      <c r="G168" s="13" t="s">
        <v>36</v>
      </c>
      <c r="H168" s="15" t="s">
        <v>37</v>
      </c>
    </row>
    <row r="169" spans="1:8" ht="15.95" customHeight="1" x14ac:dyDescent="0.2">
      <c r="A169" s="12">
        <v>15.1</v>
      </c>
      <c r="B169" s="13" t="s">
        <v>0</v>
      </c>
      <c r="C169" s="13" t="s">
        <v>46</v>
      </c>
      <c r="D169" s="13" t="s">
        <v>39</v>
      </c>
      <c r="E169" s="13" t="s">
        <v>38</v>
      </c>
      <c r="F169" s="13">
        <v>102</v>
      </c>
      <c r="G169" s="13" t="s">
        <v>36</v>
      </c>
      <c r="H169" s="15" t="s">
        <v>37</v>
      </c>
    </row>
    <row r="170" spans="1:8" ht="15.95" customHeight="1" x14ac:dyDescent="0.2">
      <c r="A170" s="12">
        <v>6.1</v>
      </c>
      <c r="B170" s="13" t="s">
        <v>29</v>
      </c>
      <c r="C170" s="13" t="s">
        <v>46</v>
      </c>
      <c r="D170" s="13" t="s">
        <v>39</v>
      </c>
      <c r="E170" s="13" t="s">
        <v>38</v>
      </c>
      <c r="F170" s="13">
        <v>85</v>
      </c>
      <c r="G170" s="13" t="s">
        <v>36</v>
      </c>
      <c r="H170" s="15" t="s">
        <v>37</v>
      </c>
    </row>
    <row r="171" spans="1:8" ht="15.95" customHeight="1" thickBot="1" x14ac:dyDescent="0.25">
      <c r="A171" s="74" t="s">
        <v>42</v>
      </c>
      <c r="B171" s="75"/>
      <c r="C171" s="75"/>
      <c r="D171" s="1"/>
      <c r="E171" s="2"/>
      <c r="F171" s="1">
        <f>AVERAGE(F163:F170)</f>
        <v>87.5</v>
      </c>
      <c r="G171" s="13"/>
      <c r="H171" s="15"/>
    </row>
    <row r="172" spans="1:8" ht="15.95" customHeight="1" thickBot="1" x14ac:dyDescent="0.3">
      <c r="A172" s="76" t="s">
        <v>43</v>
      </c>
      <c r="B172" s="77"/>
      <c r="C172" s="77"/>
      <c r="D172" s="3"/>
      <c r="E172" s="52"/>
      <c r="F172" s="3">
        <f>STDEV(F163:F170)/SQRT(8)</f>
        <v>14.445711177666935</v>
      </c>
      <c r="G172" s="16"/>
      <c r="H172" s="42"/>
    </row>
    <row r="173" spans="1:8" ht="15.95" customHeight="1" thickBot="1" x14ac:dyDescent="0.25"/>
    <row r="174" spans="1:8" ht="15.95" customHeight="1" x14ac:dyDescent="0.2">
      <c r="A174" s="17">
        <v>7.4</v>
      </c>
      <c r="B174" s="18" t="s">
        <v>29</v>
      </c>
      <c r="C174" s="18" t="s">
        <v>46</v>
      </c>
      <c r="D174" s="18" t="s">
        <v>48</v>
      </c>
      <c r="E174" s="18" t="s">
        <v>38</v>
      </c>
      <c r="F174" s="18">
        <v>101</v>
      </c>
      <c r="G174" s="18" t="s">
        <v>36</v>
      </c>
      <c r="H174" s="20" t="s">
        <v>37</v>
      </c>
    </row>
    <row r="175" spans="1:8" ht="15.95" customHeight="1" x14ac:dyDescent="0.2">
      <c r="A175" s="12">
        <v>13.1</v>
      </c>
      <c r="B175" s="13" t="s">
        <v>0</v>
      </c>
      <c r="C175" s="13" t="s">
        <v>46</v>
      </c>
      <c r="D175" s="55" t="s">
        <v>47</v>
      </c>
      <c r="E175" s="13" t="s">
        <v>38</v>
      </c>
      <c r="F175" s="13">
        <v>233</v>
      </c>
      <c r="G175" s="13" t="s">
        <v>36</v>
      </c>
      <c r="H175" s="15" t="s">
        <v>37</v>
      </c>
    </row>
    <row r="176" spans="1:8" ht="15.95" customHeight="1" x14ac:dyDescent="0.2">
      <c r="A176" s="12">
        <v>13.4</v>
      </c>
      <c r="B176" s="13" t="s">
        <v>0</v>
      </c>
      <c r="C176" s="13" t="s">
        <v>46</v>
      </c>
      <c r="D176" s="55" t="s">
        <v>47</v>
      </c>
      <c r="E176" s="13" t="s">
        <v>38</v>
      </c>
      <c r="F176" s="13">
        <v>91</v>
      </c>
      <c r="G176" s="13" t="s">
        <v>36</v>
      </c>
      <c r="H176" s="15" t="s">
        <v>37</v>
      </c>
    </row>
    <row r="177" spans="1:8" ht="15.95" customHeight="1" x14ac:dyDescent="0.2">
      <c r="A177" s="12">
        <v>6.3</v>
      </c>
      <c r="B177" s="13" t="s">
        <v>29</v>
      </c>
      <c r="C177" s="13" t="s">
        <v>46</v>
      </c>
      <c r="D177" s="55" t="s">
        <v>47</v>
      </c>
      <c r="E177" s="13" t="s">
        <v>38</v>
      </c>
      <c r="F177" s="13">
        <v>159</v>
      </c>
      <c r="G177" s="13" t="s">
        <v>36</v>
      </c>
      <c r="H177" s="15" t="s">
        <v>37</v>
      </c>
    </row>
    <row r="178" spans="1:8" ht="15.95" customHeight="1" x14ac:dyDescent="0.2">
      <c r="A178" s="12">
        <v>12.2</v>
      </c>
      <c r="B178" s="13" t="s">
        <v>0</v>
      </c>
      <c r="C178" s="13" t="s">
        <v>46</v>
      </c>
      <c r="D178" s="55" t="s">
        <v>47</v>
      </c>
      <c r="E178" s="13" t="s">
        <v>38</v>
      </c>
      <c r="F178" s="13">
        <v>138</v>
      </c>
      <c r="G178" s="13" t="s">
        <v>36</v>
      </c>
      <c r="H178" s="15" t="s">
        <v>37</v>
      </c>
    </row>
    <row r="179" spans="1:8" ht="15.95" customHeight="1" x14ac:dyDescent="0.2">
      <c r="A179" s="12">
        <v>14.3</v>
      </c>
      <c r="B179" s="13" t="s">
        <v>0</v>
      </c>
      <c r="C179" s="13" t="s">
        <v>46</v>
      </c>
      <c r="D179" s="55" t="s">
        <v>47</v>
      </c>
      <c r="E179" s="13" t="s">
        <v>38</v>
      </c>
      <c r="F179" s="13">
        <v>201</v>
      </c>
      <c r="G179" s="13" t="s">
        <v>36</v>
      </c>
      <c r="H179" s="15" t="s">
        <v>37</v>
      </c>
    </row>
    <row r="180" spans="1:8" ht="15.95" customHeight="1" x14ac:dyDescent="0.2">
      <c r="A180" s="12">
        <v>14.1</v>
      </c>
      <c r="B180" s="13" t="s">
        <v>0</v>
      </c>
      <c r="C180" s="13" t="s">
        <v>46</v>
      </c>
      <c r="D180" s="55" t="s">
        <v>47</v>
      </c>
      <c r="E180" s="13" t="s">
        <v>38</v>
      </c>
      <c r="F180" s="13">
        <v>151</v>
      </c>
      <c r="G180" s="13" t="s">
        <v>36</v>
      </c>
      <c r="H180" s="15" t="s">
        <v>37</v>
      </c>
    </row>
    <row r="181" spans="1:8" ht="15.95" customHeight="1" thickBot="1" x14ac:dyDescent="0.25">
      <c r="A181" s="74" t="s">
        <v>42</v>
      </c>
      <c r="B181" s="75"/>
      <c r="C181" s="75"/>
      <c r="D181" s="1"/>
      <c r="E181" s="2"/>
      <c r="F181" s="1">
        <f>AVERAGE(F174:F180)</f>
        <v>153.42857142857142</v>
      </c>
      <c r="G181" s="13"/>
      <c r="H181" s="15"/>
    </row>
    <row r="182" spans="1:8" ht="15.95" customHeight="1" thickBot="1" x14ac:dyDescent="0.3">
      <c r="A182" s="76" t="s">
        <v>43</v>
      </c>
      <c r="B182" s="77"/>
      <c r="C182" s="77"/>
      <c r="D182" s="3"/>
      <c r="E182" s="52"/>
      <c r="F182" s="3">
        <f>STDEV(F174:F180)/SQRT(7)</f>
        <v>19.220347778005554</v>
      </c>
      <c r="G182" s="16"/>
      <c r="H182" s="43"/>
    </row>
    <row r="183" spans="1:8" ht="15.95" customHeight="1" thickBot="1" x14ac:dyDescent="0.3">
      <c r="A183" s="58"/>
      <c r="B183" s="58"/>
      <c r="C183" s="58"/>
      <c r="D183" s="59"/>
      <c r="E183" s="60"/>
      <c r="F183" s="59"/>
      <c r="G183" s="59"/>
      <c r="H183" s="61"/>
    </row>
    <row r="184" spans="1:8" ht="15.95" customHeight="1" x14ac:dyDescent="0.2">
      <c r="A184" s="64"/>
      <c r="B184" s="65"/>
      <c r="C184" s="65" t="s">
        <v>49</v>
      </c>
      <c r="D184" s="18" t="s">
        <v>39</v>
      </c>
      <c r="E184" s="30" t="s">
        <v>38</v>
      </c>
      <c r="F184" s="66">
        <v>67.790000000000006</v>
      </c>
      <c r="G184" s="18" t="s">
        <v>50</v>
      </c>
      <c r="H184" s="20" t="s">
        <v>51</v>
      </c>
    </row>
    <row r="185" spans="1:8" ht="15.95" customHeight="1" x14ac:dyDescent="0.2">
      <c r="A185" s="53"/>
      <c r="B185" s="54"/>
      <c r="C185" s="54" t="s">
        <v>49</v>
      </c>
      <c r="D185" s="13" t="s">
        <v>39</v>
      </c>
      <c r="E185" s="31" t="s">
        <v>38</v>
      </c>
      <c r="F185" s="62">
        <v>111.94</v>
      </c>
      <c r="G185" s="13" t="s">
        <v>50</v>
      </c>
      <c r="H185" s="15" t="s">
        <v>51</v>
      </c>
    </row>
    <row r="186" spans="1:8" ht="15.95" customHeight="1" x14ac:dyDescent="0.2">
      <c r="A186" s="53"/>
      <c r="B186" s="54"/>
      <c r="C186" s="54" t="s">
        <v>49</v>
      </c>
      <c r="D186" s="13" t="s">
        <v>39</v>
      </c>
      <c r="E186" s="31" t="s">
        <v>38</v>
      </c>
      <c r="F186" s="62">
        <v>19.5</v>
      </c>
      <c r="G186" s="13" t="s">
        <v>50</v>
      </c>
      <c r="H186" s="15" t="s">
        <v>51</v>
      </c>
    </row>
    <row r="187" spans="1:8" ht="15.95" customHeight="1" x14ac:dyDescent="0.2">
      <c r="A187" s="53"/>
      <c r="B187" s="54"/>
      <c r="C187" s="54" t="s">
        <v>49</v>
      </c>
      <c r="D187" s="13" t="s">
        <v>39</v>
      </c>
      <c r="E187" s="31" t="s">
        <v>38</v>
      </c>
      <c r="F187" s="62">
        <v>125.4</v>
      </c>
      <c r="G187" s="13" t="s">
        <v>50</v>
      </c>
      <c r="H187" s="15" t="s">
        <v>51</v>
      </c>
    </row>
    <row r="188" spans="1:8" ht="15.95" customHeight="1" x14ac:dyDescent="0.2">
      <c r="A188" s="53"/>
      <c r="B188" s="54"/>
      <c r="C188" s="54" t="s">
        <v>49</v>
      </c>
      <c r="D188" s="13" t="s">
        <v>39</v>
      </c>
      <c r="E188" s="31" t="s">
        <v>38</v>
      </c>
      <c r="F188" s="62">
        <v>48.03</v>
      </c>
      <c r="G188" s="13" t="s">
        <v>50</v>
      </c>
      <c r="H188" s="15" t="s">
        <v>51</v>
      </c>
    </row>
    <row r="189" spans="1:8" ht="15.95" customHeight="1" x14ac:dyDescent="0.2">
      <c r="A189" s="53"/>
      <c r="B189" s="54"/>
      <c r="C189" s="54" t="s">
        <v>49</v>
      </c>
      <c r="D189" s="13" t="s">
        <v>39</v>
      </c>
      <c r="E189" s="31" t="s">
        <v>38</v>
      </c>
      <c r="F189" s="62">
        <v>149.15</v>
      </c>
      <c r="G189" s="13" t="s">
        <v>50</v>
      </c>
      <c r="H189" s="15" t="s">
        <v>51</v>
      </c>
    </row>
    <row r="190" spans="1:8" ht="15.95" customHeight="1" x14ac:dyDescent="0.2">
      <c r="A190" s="53"/>
      <c r="B190" s="54"/>
      <c r="C190" s="54" t="s">
        <v>49</v>
      </c>
      <c r="D190" s="13" t="s">
        <v>39</v>
      </c>
      <c r="E190" s="31" t="s">
        <v>38</v>
      </c>
      <c r="F190" s="62">
        <v>121.36</v>
      </c>
      <c r="G190" s="13" t="s">
        <v>50</v>
      </c>
      <c r="H190" s="15" t="s">
        <v>51</v>
      </c>
    </row>
    <row r="191" spans="1:8" ht="15.95" customHeight="1" x14ac:dyDescent="0.2">
      <c r="A191" s="53"/>
      <c r="B191" s="54"/>
      <c r="C191" s="54" t="s">
        <v>49</v>
      </c>
      <c r="D191" s="13" t="s">
        <v>39</v>
      </c>
      <c r="E191" s="31" t="s">
        <v>38</v>
      </c>
      <c r="F191" s="62">
        <v>254.9</v>
      </c>
      <c r="G191" s="13" t="s">
        <v>50</v>
      </c>
      <c r="H191" s="15" t="s">
        <v>51</v>
      </c>
    </row>
    <row r="192" spans="1:8" ht="15.95" customHeight="1" x14ac:dyDescent="0.2">
      <c r="A192" s="53"/>
      <c r="B192" s="54"/>
      <c r="C192" s="54" t="s">
        <v>49</v>
      </c>
      <c r="D192" s="13" t="s">
        <v>39</v>
      </c>
      <c r="E192" s="31" t="s">
        <v>38</v>
      </c>
      <c r="F192" s="62">
        <v>189.7</v>
      </c>
      <c r="G192" s="13" t="s">
        <v>50</v>
      </c>
      <c r="H192" s="15" t="s">
        <v>51</v>
      </c>
    </row>
    <row r="193" spans="1:8" ht="15.95" customHeight="1" x14ac:dyDescent="0.2">
      <c r="A193" s="53"/>
      <c r="B193" s="54"/>
      <c r="C193" s="54" t="s">
        <v>49</v>
      </c>
      <c r="D193" s="13" t="s">
        <v>39</v>
      </c>
      <c r="E193" s="31" t="s">
        <v>38</v>
      </c>
      <c r="F193" s="62">
        <v>37.14</v>
      </c>
      <c r="G193" s="13" t="s">
        <v>50</v>
      </c>
      <c r="H193" s="15" t="s">
        <v>51</v>
      </c>
    </row>
    <row r="194" spans="1:8" ht="15.95" customHeight="1" x14ac:dyDescent="0.2">
      <c r="A194" s="53"/>
      <c r="B194" s="54"/>
      <c r="C194" s="54" t="s">
        <v>49</v>
      </c>
      <c r="D194" s="13" t="s">
        <v>39</v>
      </c>
      <c r="E194" s="31" t="s">
        <v>38</v>
      </c>
      <c r="F194" s="62">
        <v>127.52</v>
      </c>
      <c r="G194" s="13" t="s">
        <v>50</v>
      </c>
      <c r="H194" s="15" t="s">
        <v>51</v>
      </c>
    </row>
    <row r="195" spans="1:8" ht="15.95" customHeight="1" x14ac:dyDescent="0.2">
      <c r="A195" s="53"/>
      <c r="B195" s="54"/>
      <c r="C195" s="54" t="s">
        <v>49</v>
      </c>
      <c r="D195" s="13" t="s">
        <v>39</v>
      </c>
      <c r="E195" s="31" t="s">
        <v>38</v>
      </c>
      <c r="F195" s="62">
        <v>173.93</v>
      </c>
      <c r="G195" s="13" t="s">
        <v>50</v>
      </c>
      <c r="H195" s="15" t="s">
        <v>51</v>
      </c>
    </row>
    <row r="196" spans="1:8" ht="15.95" customHeight="1" x14ac:dyDescent="0.2">
      <c r="A196" s="53"/>
      <c r="B196" s="54"/>
      <c r="C196" s="54" t="s">
        <v>49</v>
      </c>
      <c r="D196" s="13" t="s">
        <v>39</v>
      </c>
      <c r="E196" s="31" t="s">
        <v>38</v>
      </c>
      <c r="F196" s="62">
        <v>176.71</v>
      </c>
      <c r="G196" s="13" t="s">
        <v>50</v>
      </c>
      <c r="H196" s="15" t="s">
        <v>51</v>
      </c>
    </row>
    <row r="197" spans="1:8" ht="15.95" customHeight="1" thickBot="1" x14ac:dyDescent="0.25">
      <c r="A197" s="74" t="s">
        <v>42</v>
      </c>
      <c r="B197" s="75"/>
      <c r="C197" s="75"/>
      <c r="D197" s="13"/>
      <c r="E197" s="31"/>
      <c r="F197" s="13">
        <f>AVERAGE(F184:F196)</f>
        <v>123.31307692307693</v>
      </c>
      <c r="G197" s="13"/>
      <c r="H197" s="68"/>
    </row>
    <row r="198" spans="1:8" ht="15.95" customHeight="1" thickBot="1" x14ac:dyDescent="0.3">
      <c r="A198" s="76" t="s">
        <v>43</v>
      </c>
      <c r="B198" s="77"/>
      <c r="C198" s="77"/>
      <c r="D198" s="16"/>
      <c r="E198" s="63"/>
      <c r="F198" s="16">
        <f>STDEV(F184:F196)/SQRT(13)</f>
        <v>18.761614433041792</v>
      </c>
      <c r="G198" s="67"/>
      <c r="H198" s="69"/>
    </row>
    <row r="199" spans="1:8" ht="15.95" customHeight="1" thickBot="1" x14ac:dyDescent="0.25">
      <c r="A199" s="58"/>
      <c r="B199" s="58"/>
      <c r="C199" s="58"/>
      <c r="D199" s="59"/>
      <c r="E199" s="60"/>
      <c r="F199" s="59"/>
      <c r="G199" s="59"/>
      <c r="H199" s="59"/>
    </row>
    <row r="200" spans="1:8" ht="15.95" customHeight="1" x14ac:dyDescent="0.2">
      <c r="A200" s="64"/>
      <c r="B200" s="65"/>
      <c r="C200" s="65" t="s">
        <v>52</v>
      </c>
      <c r="D200" s="18" t="s">
        <v>39</v>
      </c>
      <c r="E200" s="30" t="s">
        <v>38</v>
      </c>
      <c r="F200" s="66">
        <v>41.82</v>
      </c>
      <c r="G200" s="18" t="s">
        <v>50</v>
      </c>
      <c r="H200" s="20" t="s">
        <v>51</v>
      </c>
    </row>
    <row r="201" spans="1:8" ht="15.95" customHeight="1" x14ac:dyDescent="0.2">
      <c r="A201" s="56"/>
      <c r="B201" s="57"/>
      <c r="C201" s="54" t="s">
        <v>52</v>
      </c>
      <c r="D201" s="13" t="s">
        <v>39</v>
      </c>
      <c r="E201" s="31" t="s">
        <v>38</v>
      </c>
      <c r="F201" s="62">
        <v>41</v>
      </c>
      <c r="G201" s="13" t="s">
        <v>50</v>
      </c>
      <c r="H201" s="15" t="s">
        <v>51</v>
      </c>
    </row>
    <row r="202" spans="1:8" ht="15.95" customHeight="1" x14ac:dyDescent="0.2">
      <c r="A202" s="56"/>
      <c r="B202" s="57"/>
      <c r="C202" s="54" t="s">
        <v>52</v>
      </c>
      <c r="D202" s="13" t="s">
        <v>39</v>
      </c>
      <c r="E202" s="31" t="s">
        <v>38</v>
      </c>
      <c r="F202" s="62">
        <v>54.69</v>
      </c>
      <c r="G202" s="13" t="s">
        <v>50</v>
      </c>
      <c r="H202" s="15" t="s">
        <v>51</v>
      </c>
    </row>
    <row r="203" spans="1:8" ht="15.95" customHeight="1" x14ac:dyDescent="0.2">
      <c r="A203" s="56"/>
      <c r="B203" s="57"/>
      <c r="C203" s="54" t="s">
        <v>52</v>
      </c>
      <c r="D203" s="13" t="s">
        <v>39</v>
      </c>
      <c r="E203" s="31" t="s">
        <v>38</v>
      </c>
      <c r="F203" s="62">
        <v>47.61</v>
      </c>
      <c r="G203" s="13" t="s">
        <v>50</v>
      </c>
      <c r="H203" s="15" t="s">
        <v>51</v>
      </c>
    </row>
    <row r="204" spans="1:8" ht="15.95" customHeight="1" x14ac:dyDescent="0.2">
      <c r="A204" s="56"/>
      <c r="B204" s="57"/>
      <c r="C204" s="54" t="s">
        <v>52</v>
      </c>
      <c r="D204" s="13" t="s">
        <v>39</v>
      </c>
      <c r="E204" s="31" t="s">
        <v>38</v>
      </c>
      <c r="F204" s="62">
        <v>118.59</v>
      </c>
      <c r="G204" s="13" t="s">
        <v>50</v>
      </c>
      <c r="H204" s="15" t="s">
        <v>51</v>
      </c>
    </row>
    <row r="205" spans="1:8" ht="15.95" customHeight="1" x14ac:dyDescent="0.2">
      <c r="A205" s="56"/>
      <c r="B205" s="57"/>
      <c r="C205" s="54" t="s">
        <v>52</v>
      </c>
      <c r="D205" s="13" t="s">
        <v>39</v>
      </c>
      <c r="E205" s="31" t="s">
        <v>38</v>
      </c>
      <c r="F205" s="62">
        <v>188</v>
      </c>
      <c r="G205" s="13" t="s">
        <v>50</v>
      </c>
      <c r="H205" s="15" t="s">
        <v>51</v>
      </c>
    </row>
    <row r="206" spans="1:8" ht="15.95" customHeight="1" x14ac:dyDescent="0.2">
      <c r="A206" s="56"/>
      <c r="B206" s="57"/>
      <c r="C206" s="54" t="s">
        <v>52</v>
      </c>
      <c r="D206" s="13" t="s">
        <v>39</v>
      </c>
      <c r="E206" s="31" t="s">
        <v>38</v>
      </c>
      <c r="F206" s="62">
        <v>122.38</v>
      </c>
      <c r="G206" s="13" t="s">
        <v>50</v>
      </c>
      <c r="H206" s="15" t="s">
        <v>51</v>
      </c>
    </row>
    <row r="207" spans="1:8" ht="15.95" customHeight="1" x14ac:dyDescent="0.2">
      <c r="A207" s="56"/>
      <c r="B207" s="57"/>
      <c r="C207" s="54" t="s">
        <v>52</v>
      </c>
      <c r="D207" s="13" t="s">
        <v>39</v>
      </c>
      <c r="E207" s="31" t="s">
        <v>38</v>
      </c>
      <c r="F207" s="62">
        <v>132</v>
      </c>
      <c r="G207" s="13" t="s">
        <v>50</v>
      </c>
      <c r="H207" s="15" t="s">
        <v>51</v>
      </c>
    </row>
    <row r="208" spans="1:8" ht="15.95" customHeight="1" x14ac:dyDescent="0.2">
      <c r="A208" s="56"/>
      <c r="B208" s="57"/>
      <c r="C208" s="54" t="s">
        <v>52</v>
      </c>
      <c r="D208" s="13" t="s">
        <v>39</v>
      </c>
      <c r="E208" s="31" t="s">
        <v>38</v>
      </c>
      <c r="F208" s="62">
        <v>120.08</v>
      </c>
      <c r="G208" s="13" t="s">
        <v>50</v>
      </c>
      <c r="H208" s="15" t="s">
        <v>51</v>
      </c>
    </row>
    <row r="209" spans="1:8" ht="15.95" customHeight="1" x14ac:dyDescent="0.2">
      <c r="A209" s="56"/>
      <c r="B209" s="57"/>
      <c r="C209" s="54" t="s">
        <v>52</v>
      </c>
      <c r="D209" s="13" t="s">
        <v>39</v>
      </c>
      <c r="E209" s="31" t="s">
        <v>38</v>
      </c>
      <c r="F209" s="62">
        <v>45.72</v>
      </c>
      <c r="G209" s="13" t="s">
        <v>50</v>
      </c>
      <c r="H209" s="15" t="s">
        <v>51</v>
      </c>
    </row>
    <row r="210" spans="1:8" ht="15.95" customHeight="1" x14ac:dyDescent="0.2">
      <c r="A210" s="56"/>
      <c r="B210" s="57"/>
      <c r="C210" s="54" t="s">
        <v>52</v>
      </c>
      <c r="D210" s="13" t="s">
        <v>39</v>
      </c>
      <c r="E210" s="31" t="s">
        <v>38</v>
      </c>
      <c r="F210" s="62">
        <v>103.59</v>
      </c>
      <c r="G210" s="13" t="s">
        <v>50</v>
      </c>
      <c r="H210" s="15" t="s">
        <v>51</v>
      </c>
    </row>
    <row r="211" spans="1:8" ht="15.95" customHeight="1" x14ac:dyDescent="0.2">
      <c r="A211" s="56"/>
      <c r="B211" s="57"/>
      <c r="C211" s="54" t="s">
        <v>52</v>
      </c>
      <c r="D211" s="13" t="s">
        <v>39</v>
      </c>
      <c r="E211" s="31" t="s">
        <v>38</v>
      </c>
      <c r="F211" s="62">
        <v>33.04</v>
      </c>
      <c r="G211" s="13" t="s">
        <v>50</v>
      </c>
      <c r="H211" s="15" t="s">
        <v>51</v>
      </c>
    </row>
    <row r="212" spans="1:8" ht="15.95" customHeight="1" x14ac:dyDescent="0.2">
      <c r="A212" s="56"/>
      <c r="B212" s="57"/>
      <c r="C212" s="54" t="s">
        <v>52</v>
      </c>
      <c r="D212" s="13" t="s">
        <v>39</v>
      </c>
      <c r="E212" s="31" t="s">
        <v>38</v>
      </c>
      <c r="F212" s="62">
        <v>88.02</v>
      </c>
      <c r="G212" s="13" t="s">
        <v>50</v>
      </c>
      <c r="H212" s="15" t="s">
        <v>51</v>
      </c>
    </row>
    <row r="213" spans="1:8" ht="15.95" customHeight="1" thickBot="1" x14ac:dyDescent="0.25">
      <c r="A213" s="74" t="s">
        <v>42</v>
      </c>
      <c r="B213" s="75"/>
      <c r="C213" s="75"/>
      <c r="D213" s="13"/>
      <c r="E213" s="31"/>
      <c r="F213" s="13">
        <f>AVERAGE(F200:F212)</f>
        <v>87.426153846153866</v>
      </c>
      <c r="G213" s="13"/>
      <c r="H213" s="68"/>
    </row>
    <row r="214" spans="1:8" ht="15.95" customHeight="1" thickBot="1" x14ac:dyDescent="0.3">
      <c r="A214" s="76" t="s">
        <v>43</v>
      </c>
      <c r="B214" s="77"/>
      <c r="C214" s="77"/>
      <c r="D214" s="16"/>
      <c r="E214" s="63"/>
      <c r="F214" s="16">
        <f>STDEV(F200:F212)/SQRT(13)</f>
        <v>13.207497653987247</v>
      </c>
      <c r="G214" s="67"/>
      <c r="H214" s="70"/>
    </row>
    <row r="215" spans="1:8" ht="15.95" customHeight="1" thickBot="1" x14ac:dyDescent="0.25">
      <c r="A215" s="58"/>
      <c r="B215" s="58"/>
      <c r="C215" s="58"/>
      <c r="D215" s="59"/>
      <c r="E215" s="60"/>
      <c r="F215" s="59"/>
      <c r="G215" s="59"/>
      <c r="H215" s="59"/>
    </row>
    <row r="216" spans="1:8" ht="15.95" customHeight="1" x14ac:dyDescent="0.2">
      <c r="A216" s="64"/>
      <c r="B216" s="65"/>
      <c r="C216" s="65" t="s">
        <v>49</v>
      </c>
      <c r="D216" s="66" t="s">
        <v>47</v>
      </c>
      <c r="E216" s="30" t="s">
        <v>38</v>
      </c>
      <c r="F216" s="66">
        <v>197.07</v>
      </c>
      <c r="G216" s="18" t="s">
        <v>50</v>
      </c>
      <c r="H216" s="20" t="s">
        <v>51</v>
      </c>
    </row>
    <row r="217" spans="1:8" ht="15.95" customHeight="1" x14ac:dyDescent="0.2">
      <c r="A217" s="53"/>
      <c r="B217" s="54"/>
      <c r="C217" s="54" t="s">
        <v>49</v>
      </c>
      <c r="D217" s="62" t="s">
        <v>47</v>
      </c>
      <c r="E217" s="31" t="s">
        <v>38</v>
      </c>
      <c r="F217" s="62">
        <v>190.07</v>
      </c>
      <c r="G217" s="13" t="s">
        <v>50</v>
      </c>
      <c r="H217" s="15" t="s">
        <v>51</v>
      </c>
    </row>
    <row r="218" spans="1:8" ht="15.95" customHeight="1" x14ac:dyDescent="0.2">
      <c r="A218" s="53"/>
      <c r="B218" s="54"/>
      <c r="C218" s="54" t="s">
        <v>49</v>
      </c>
      <c r="D218" s="62" t="s">
        <v>47</v>
      </c>
      <c r="E218" s="31" t="s">
        <v>38</v>
      </c>
      <c r="F218" s="62">
        <v>138.55000000000001</v>
      </c>
      <c r="G218" s="13" t="s">
        <v>50</v>
      </c>
      <c r="H218" s="15" t="s">
        <v>51</v>
      </c>
    </row>
    <row r="219" spans="1:8" ht="15.95" customHeight="1" x14ac:dyDescent="0.2">
      <c r="A219" s="53"/>
      <c r="B219" s="54"/>
      <c r="C219" s="54" t="s">
        <v>49</v>
      </c>
      <c r="D219" s="62" t="s">
        <v>47</v>
      </c>
      <c r="E219" s="31" t="s">
        <v>38</v>
      </c>
      <c r="F219" s="62">
        <v>71.81</v>
      </c>
      <c r="G219" s="13" t="s">
        <v>50</v>
      </c>
      <c r="H219" s="15" t="s">
        <v>51</v>
      </c>
    </row>
    <row r="220" spans="1:8" ht="15.95" customHeight="1" x14ac:dyDescent="0.2">
      <c r="A220" s="53"/>
      <c r="B220" s="54"/>
      <c r="C220" s="54" t="s">
        <v>49</v>
      </c>
      <c r="D220" s="62" t="s">
        <v>47</v>
      </c>
      <c r="E220" s="31" t="s">
        <v>38</v>
      </c>
      <c r="F220" s="62">
        <v>122.69</v>
      </c>
      <c r="G220" s="13" t="s">
        <v>50</v>
      </c>
      <c r="H220" s="15" t="s">
        <v>51</v>
      </c>
    </row>
    <row r="221" spans="1:8" ht="15.95" customHeight="1" x14ac:dyDescent="0.2">
      <c r="A221" s="53"/>
      <c r="B221" s="54"/>
      <c r="C221" s="54" t="s">
        <v>49</v>
      </c>
      <c r="D221" s="62" t="s">
        <v>47</v>
      </c>
      <c r="E221" s="31" t="s">
        <v>38</v>
      </c>
      <c r="F221" s="62">
        <v>127.67</v>
      </c>
      <c r="G221" s="13" t="s">
        <v>50</v>
      </c>
      <c r="H221" s="15" t="s">
        <v>51</v>
      </c>
    </row>
    <row r="222" spans="1:8" ht="15.95" customHeight="1" x14ac:dyDescent="0.2">
      <c r="A222" s="53"/>
      <c r="B222" s="54"/>
      <c r="C222" s="54" t="s">
        <v>49</v>
      </c>
      <c r="D222" s="62" t="s">
        <v>47</v>
      </c>
      <c r="E222" s="31" t="s">
        <v>38</v>
      </c>
      <c r="F222" s="62">
        <v>71.069999999999993</v>
      </c>
      <c r="G222" s="13" t="s">
        <v>50</v>
      </c>
      <c r="H222" s="15" t="s">
        <v>51</v>
      </c>
    </row>
    <row r="223" spans="1:8" ht="15.95" customHeight="1" x14ac:dyDescent="0.2">
      <c r="A223" s="53"/>
      <c r="B223" s="54"/>
      <c r="C223" s="54" t="s">
        <v>49</v>
      </c>
      <c r="D223" s="62" t="s">
        <v>47</v>
      </c>
      <c r="E223" s="31" t="s">
        <v>38</v>
      </c>
      <c r="F223" s="62">
        <v>118.01</v>
      </c>
      <c r="G223" s="13" t="s">
        <v>50</v>
      </c>
      <c r="H223" s="15" t="s">
        <v>51</v>
      </c>
    </row>
    <row r="224" spans="1:8" ht="15.95" customHeight="1" x14ac:dyDescent="0.2">
      <c r="A224" s="53"/>
      <c r="B224" s="54"/>
      <c r="C224" s="54" t="s">
        <v>49</v>
      </c>
      <c r="D224" s="62" t="s">
        <v>47</v>
      </c>
      <c r="E224" s="31" t="s">
        <v>38</v>
      </c>
      <c r="F224" s="62">
        <v>280.98</v>
      </c>
      <c r="G224" s="13" t="s">
        <v>50</v>
      </c>
      <c r="H224" s="15" t="s">
        <v>51</v>
      </c>
    </row>
    <row r="225" spans="1:8" ht="15.95" customHeight="1" x14ac:dyDescent="0.2">
      <c r="A225" s="53"/>
      <c r="B225" s="54"/>
      <c r="C225" s="54" t="s">
        <v>49</v>
      </c>
      <c r="D225" s="62" t="s">
        <v>47</v>
      </c>
      <c r="E225" s="31" t="s">
        <v>38</v>
      </c>
      <c r="F225" s="62">
        <v>171.91</v>
      </c>
      <c r="G225" s="13" t="s">
        <v>50</v>
      </c>
      <c r="H225" s="15" t="s">
        <v>51</v>
      </c>
    </row>
    <row r="226" spans="1:8" ht="15.95" customHeight="1" x14ac:dyDescent="0.2">
      <c r="A226" s="53"/>
      <c r="B226" s="54"/>
      <c r="C226" s="54" t="s">
        <v>49</v>
      </c>
      <c r="D226" s="62" t="s">
        <v>47</v>
      </c>
      <c r="E226" s="31" t="s">
        <v>38</v>
      </c>
      <c r="F226" s="62">
        <v>146.57</v>
      </c>
      <c r="G226" s="13" t="s">
        <v>50</v>
      </c>
      <c r="H226" s="15" t="s">
        <v>51</v>
      </c>
    </row>
    <row r="227" spans="1:8" ht="15.95" customHeight="1" x14ac:dyDescent="0.2">
      <c r="A227" s="53"/>
      <c r="B227" s="54"/>
      <c r="C227" s="54" t="s">
        <v>49</v>
      </c>
      <c r="D227" s="62" t="s">
        <v>47</v>
      </c>
      <c r="E227" s="31" t="s">
        <v>38</v>
      </c>
      <c r="F227" s="62">
        <v>249.24</v>
      </c>
      <c r="G227" s="13" t="s">
        <v>50</v>
      </c>
      <c r="H227" s="15" t="s">
        <v>51</v>
      </c>
    </row>
    <row r="228" spans="1:8" ht="15.95" customHeight="1" x14ac:dyDescent="0.2">
      <c r="A228" s="53"/>
      <c r="B228" s="54"/>
      <c r="C228" s="54" t="s">
        <v>49</v>
      </c>
      <c r="D228" s="62" t="s">
        <v>47</v>
      </c>
      <c r="E228" s="31" t="s">
        <v>38</v>
      </c>
      <c r="F228" s="62">
        <v>200.89</v>
      </c>
      <c r="G228" s="13" t="s">
        <v>50</v>
      </c>
      <c r="H228" s="15" t="s">
        <v>51</v>
      </c>
    </row>
    <row r="229" spans="1:8" ht="15.95" customHeight="1" x14ac:dyDescent="0.2">
      <c r="A229" s="53"/>
      <c r="B229" s="54"/>
      <c r="C229" s="54" t="s">
        <v>49</v>
      </c>
      <c r="D229" s="62" t="s">
        <v>47</v>
      </c>
      <c r="E229" s="31" t="s">
        <v>38</v>
      </c>
      <c r="F229" s="62">
        <v>316.18</v>
      </c>
      <c r="G229" s="13"/>
      <c r="H229" s="15"/>
    </row>
    <row r="230" spans="1:8" ht="15.95" customHeight="1" thickBot="1" x14ac:dyDescent="0.25">
      <c r="A230" s="74" t="s">
        <v>42</v>
      </c>
      <c r="B230" s="75"/>
      <c r="C230" s="75"/>
      <c r="D230" s="13"/>
      <c r="E230" s="31"/>
      <c r="F230" s="13">
        <f>AVERAGE(F216:F229)</f>
        <v>171.62214285714285</v>
      </c>
      <c r="G230" s="13"/>
      <c r="H230" s="68"/>
    </row>
    <row r="231" spans="1:8" ht="15.95" customHeight="1" thickBot="1" x14ac:dyDescent="0.3">
      <c r="A231" s="76" t="s">
        <v>43</v>
      </c>
      <c r="B231" s="77"/>
      <c r="C231" s="77"/>
      <c r="D231" s="16"/>
      <c r="E231" s="63"/>
      <c r="F231" s="16">
        <f>STDEV(F216:F229)/SQRT(14)</f>
        <v>19.572383975437102</v>
      </c>
      <c r="G231" s="67"/>
      <c r="H231" s="71"/>
    </row>
    <row r="232" spans="1:8" ht="15.95" customHeight="1" thickBot="1" x14ac:dyDescent="0.25">
      <c r="A232" s="58"/>
      <c r="B232" s="58"/>
      <c r="C232" s="58"/>
      <c r="D232" s="59"/>
      <c r="E232" s="60"/>
      <c r="F232" s="59"/>
      <c r="G232" s="59"/>
      <c r="H232" s="59"/>
    </row>
    <row r="233" spans="1:8" ht="15.95" customHeight="1" x14ac:dyDescent="0.2">
      <c r="A233" s="64"/>
      <c r="B233" s="65"/>
      <c r="C233" s="65" t="s">
        <v>52</v>
      </c>
      <c r="D233" s="66" t="s">
        <v>47</v>
      </c>
      <c r="E233" s="30" t="s">
        <v>38</v>
      </c>
      <c r="F233" s="66">
        <v>111.97</v>
      </c>
      <c r="G233" s="18" t="s">
        <v>50</v>
      </c>
      <c r="H233" s="20" t="s">
        <v>51</v>
      </c>
    </row>
    <row r="234" spans="1:8" ht="15.95" customHeight="1" x14ac:dyDescent="0.2">
      <c r="A234" s="53"/>
      <c r="B234" s="54"/>
      <c r="C234" s="54" t="s">
        <v>52</v>
      </c>
      <c r="D234" s="62" t="s">
        <v>47</v>
      </c>
      <c r="E234" s="31" t="s">
        <v>38</v>
      </c>
      <c r="F234" s="62">
        <v>100.91</v>
      </c>
      <c r="G234" s="13" t="s">
        <v>50</v>
      </c>
      <c r="H234" s="15" t="s">
        <v>51</v>
      </c>
    </row>
    <row r="235" spans="1:8" ht="15.95" customHeight="1" x14ac:dyDescent="0.2">
      <c r="A235" s="53"/>
      <c r="B235" s="54"/>
      <c r="C235" s="54" t="s">
        <v>52</v>
      </c>
      <c r="D235" s="62" t="s">
        <v>47</v>
      </c>
      <c r="E235" s="31" t="s">
        <v>38</v>
      </c>
      <c r="F235" s="62">
        <v>217.03</v>
      </c>
      <c r="G235" s="13" t="s">
        <v>50</v>
      </c>
      <c r="H235" s="15" t="s">
        <v>51</v>
      </c>
    </row>
    <row r="236" spans="1:8" ht="15.95" customHeight="1" x14ac:dyDescent="0.2">
      <c r="A236" s="53"/>
      <c r="B236" s="54"/>
      <c r="C236" s="54" t="s">
        <v>52</v>
      </c>
      <c r="D236" s="62" t="s">
        <v>47</v>
      </c>
      <c r="E236" s="31" t="s">
        <v>38</v>
      </c>
      <c r="F236" s="62">
        <v>155.53</v>
      </c>
      <c r="G236" s="13" t="s">
        <v>50</v>
      </c>
      <c r="H236" s="15" t="s">
        <v>51</v>
      </c>
    </row>
    <row r="237" spans="1:8" ht="15.95" customHeight="1" x14ac:dyDescent="0.2">
      <c r="A237" s="53"/>
      <c r="B237" s="54"/>
      <c r="C237" s="54" t="s">
        <v>52</v>
      </c>
      <c r="D237" s="62" t="s">
        <v>47</v>
      </c>
      <c r="E237" s="31" t="s">
        <v>38</v>
      </c>
      <c r="F237" s="62">
        <v>194.05</v>
      </c>
      <c r="G237" s="13" t="s">
        <v>50</v>
      </c>
      <c r="H237" s="15" t="s">
        <v>51</v>
      </c>
    </row>
    <row r="238" spans="1:8" ht="15.95" customHeight="1" x14ac:dyDescent="0.2">
      <c r="A238" s="53"/>
      <c r="B238" s="54"/>
      <c r="C238" s="54" t="s">
        <v>52</v>
      </c>
      <c r="D238" s="62" t="s">
        <v>47</v>
      </c>
      <c r="E238" s="31" t="s">
        <v>38</v>
      </c>
      <c r="F238" s="62">
        <v>135.88</v>
      </c>
      <c r="G238" s="13" t="s">
        <v>50</v>
      </c>
      <c r="H238" s="15" t="s">
        <v>51</v>
      </c>
    </row>
    <row r="239" spans="1:8" ht="15.95" customHeight="1" x14ac:dyDescent="0.2">
      <c r="A239" s="53"/>
      <c r="B239" s="54"/>
      <c r="C239" s="54" t="s">
        <v>52</v>
      </c>
      <c r="D239" s="62" t="s">
        <v>47</v>
      </c>
      <c r="E239" s="31" t="s">
        <v>38</v>
      </c>
      <c r="F239" s="62">
        <v>103.72</v>
      </c>
      <c r="G239" s="13" t="s">
        <v>50</v>
      </c>
      <c r="H239" s="15" t="s">
        <v>51</v>
      </c>
    </row>
    <row r="240" spans="1:8" ht="15.95" customHeight="1" x14ac:dyDescent="0.2">
      <c r="A240" s="53"/>
      <c r="B240" s="54"/>
      <c r="C240" s="54" t="s">
        <v>52</v>
      </c>
      <c r="D240" s="62" t="s">
        <v>47</v>
      </c>
      <c r="E240" s="31" t="s">
        <v>38</v>
      </c>
      <c r="F240" s="62">
        <v>102.83</v>
      </c>
      <c r="G240" s="13" t="s">
        <v>50</v>
      </c>
      <c r="H240" s="15" t="s">
        <v>51</v>
      </c>
    </row>
    <row r="241" spans="1:8" ht="15.95" customHeight="1" x14ac:dyDescent="0.2">
      <c r="A241" s="53"/>
      <c r="B241" s="54"/>
      <c r="C241" s="54" t="s">
        <v>52</v>
      </c>
      <c r="D241" s="62" t="s">
        <v>47</v>
      </c>
      <c r="E241" s="31" t="s">
        <v>38</v>
      </c>
      <c r="F241" s="62">
        <v>142.5</v>
      </c>
      <c r="G241" s="13" t="s">
        <v>50</v>
      </c>
      <c r="H241" s="15" t="s">
        <v>51</v>
      </c>
    </row>
    <row r="242" spans="1:8" ht="15.95" customHeight="1" x14ac:dyDescent="0.2">
      <c r="A242" s="53"/>
      <c r="B242" s="54"/>
      <c r="C242" s="54" t="s">
        <v>52</v>
      </c>
      <c r="D242" s="62" t="s">
        <v>47</v>
      </c>
      <c r="E242" s="31" t="s">
        <v>38</v>
      </c>
      <c r="F242" s="62">
        <v>144.61000000000001</v>
      </c>
      <c r="G242" s="13" t="s">
        <v>50</v>
      </c>
      <c r="H242" s="15" t="s">
        <v>51</v>
      </c>
    </row>
    <row r="243" spans="1:8" ht="15.95" customHeight="1" x14ac:dyDescent="0.2">
      <c r="A243" s="53"/>
      <c r="B243" s="54"/>
      <c r="C243" s="54" t="s">
        <v>52</v>
      </c>
      <c r="D243" s="62" t="s">
        <v>47</v>
      </c>
      <c r="E243" s="31" t="s">
        <v>38</v>
      </c>
      <c r="F243" s="62">
        <v>73.39</v>
      </c>
      <c r="G243" s="13" t="s">
        <v>50</v>
      </c>
      <c r="H243" s="15" t="s">
        <v>51</v>
      </c>
    </row>
    <row r="244" spans="1:8" ht="15.95" customHeight="1" x14ac:dyDescent="0.2">
      <c r="A244" s="53"/>
      <c r="B244" s="54"/>
      <c r="C244" s="54" t="s">
        <v>52</v>
      </c>
      <c r="D244" s="62" t="s">
        <v>47</v>
      </c>
      <c r="E244" s="31" t="s">
        <v>38</v>
      </c>
      <c r="F244" s="62">
        <v>174.16</v>
      </c>
      <c r="G244" s="13" t="s">
        <v>50</v>
      </c>
      <c r="H244" s="15" t="s">
        <v>51</v>
      </c>
    </row>
    <row r="245" spans="1:8" ht="15.95" customHeight="1" x14ac:dyDescent="0.2">
      <c r="A245" s="53"/>
      <c r="B245" s="54"/>
      <c r="C245" s="54" t="s">
        <v>52</v>
      </c>
      <c r="D245" s="62" t="s">
        <v>47</v>
      </c>
      <c r="E245" s="31" t="s">
        <v>38</v>
      </c>
      <c r="F245" s="62">
        <v>217.54</v>
      </c>
      <c r="G245" s="13" t="s">
        <v>50</v>
      </c>
      <c r="H245" s="15" t="s">
        <v>51</v>
      </c>
    </row>
    <row r="246" spans="1:8" ht="15.95" customHeight="1" x14ac:dyDescent="0.2">
      <c r="A246" s="53"/>
      <c r="B246" s="54"/>
      <c r="C246" s="54" t="s">
        <v>52</v>
      </c>
      <c r="D246" s="62" t="s">
        <v>47</v>
      </c>
      <c r="E246" s="31" t="s">
        <v>38</v>
      </c>
      <c r="F246" s="62">
        <v>221.78</v>
      </c>
      <c r="G246" s="13"/>
      <c r="H246" s="15"/>
    </row>
    <row r="247" spans="1:8" ht="15.95" customHeight="1" thickBot="1" x14ac:dyDescent="0.25">
      <c r="A247" s="74" t="s">
        <v>42</v>
      </c>
      <c r="B247" s="75"/>
      <c r="C247" s="75"/>
      <c r="D247" s="13"/>
      <c r="E247" s="31"/>
      <c r="F247" s="13">
        <f>AVERAGE(F233:F246)</f>
        <v>149.70714285714288</v>
      </c>
      <c r="G247" s="13"/>
      <c r="H247" s="68"/>
    </row>
    <row r="248" spans="1:8" ht="15.95" customHeight="1" thickBot="1" x14ac:dyDescent="0.3">
      <c r="A248" s="76" t="s">
        <v>43</v>
      </c>
      <c r="B248" s="77"/>
      <c r="C248" s="77"/>
      <c r="D248" s="16"/>
      <c r="E248" s="63"/>
      <c r="F248" s="16">
        <f>STDEV(F233:F246)/SQRT(14)</f>
        <v>13.07990113333314</v>
      </c>
      <c r="G248" s="67"/>
      <c r="H248" s="72"/>
    </row>
    <row r="249" spans="1:8" ht="15.95" customHeight="1" x14ac:dyDescent="0.25">
      <c r="A249" s="58"/>
      <c r="B249" s="58"/>
      <c r="C249" s="58"/>
      <c r="D249" s="59"/>
      <c r="E249" s="60"/>
      <c r="F249" s="59"/>
      <c r="G249" s="59"/>
      <c r="H249" s="61"/>
    </row>
    <row r="250" spans="1:8" ht="15.95" customHeight="1" x14ac:dyDescent="0.25">
      <c r="A250" s="58"/>
      <c r="B250" s="58"/>
      <c r="C250" s="58"/>
      <c r="D250" s="59"/>
      <c r="E250" s="60"/>
      <c r="F250" s="59"/>
      <c r="G250" s="59"/>
      <c r="H250" s="61"/>
    </row>
    <row r="251" spans="1:8" ht="20.25" x14ac:dyDescent="0.3">
      <c r="A251" s="81" t="s">
        <v>45</v>
      </c>
      <c r="B251" s="81"/>
      <c r="C251" s="81"/>
      <c r="D251" s="81"/>
      <c r="E251" s="81"/>
      <c r="F251" s="81"/>
      <c r="G251" s="81"/>
      <c r="H251" s="81"/>
    </row>
  </sheetData>
  <mergeCells count="32">
    <mergeCell ref="A251:H251"/>
    <mergeCell ref="A23:C23"/>
    <mergeCell ref="A24:C24"/>
    <mergeCell ref="A10:C10"/>
    <mergeCell ref="A11:C11"/>
    <mergeCell ref="A160:C160"/>
    <mergeCell ref="A161:C161"/>
    <mergeCell ref="A66:C66"/>
    <mergeCell ref="A67:C67"/>
    <mergeCell ref="A56:C56"/>
    <mergeCell ref="A57:C57"/>
    <mergeCell ref="A43:C43"/>
    <mergeCell ref="A44:C44"/>
    <mergeCell ref="A130:C130"/>
    <mergeCell ref="A131:C131"/>
    <mergeCell ref="A99:C99"/>
    <mergeCell ref="A171:C171"/>
    <mergeCell ref="A172:C172"/>
    <mergeCell ref="A181:C181"/>
    <mergeCell ref="A182:C182"/>
    <mergeCell ref="A1:H1"/>
    <mergeCell ref="A100:C100"/>
    <mergeCell ref="A81:C81"/>
    <mergeCell ref="A82:C82"/>
    <mergeCell ref="A230:C230"/>
    <mergeCell ref="A231:C231"/>
    <mergeCell ref="A247:C247"/>
    <mergeCell ref="A248:C248"/>
    <mergeCell ref="A197:C197"/>
    <mergeCell ref="A198:C198"/>
    <mergeCell ref="A213:C213"/>
    <mergeCell ref="A214:C2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C. Pride</dc:creator>
  <cp:lastModifiedBy>Owner</cp:lastModifiedBy>
  <dcterms:created xsi:type="dcterms:W3CDTF">2019-01-16T20:01:40Z</dcterms:created>
  <dcterms:modified xsi:type="dcterms:W3CDTF">2020-07-13T23:51:02Z</dcterms:modified>
</cp:coreProperties>
</file>